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15" firstSheet="1" activeTab="1"/>
  </bookViews>
  <sheets>
    <sheet name="ДО-2018" sheetId="1" state="hidden" r:id="rId1"/>
    <sheet name="ДО-2018 (измен)" sheetId="2" r:id="rId2"/>
    <sheet name="ПО-2018 (рег согл)" sheetId="3" state="hidden" r:id="rId3"/>
  </sheets>
  <definedNames>
    <definedName name="_xlnm.Print_Area" localSheetId="0">'ДО-2018'!$A$4:$AD$60</definedName>
    <definedName name="_xlnm.Print_Area" localSheetId="1">'ДО-2018 (измен)'!$A$4:$AD$60</definedName>
  </definedNames>
  <calcPr fullCalcOnLoad="1" fullPrecision="0"/>
</workbook>
</file>

<file path=xl/sharedStrings.xml><?xml version="1.0" encoding="utf-8"?>
<sst xmlns="http://schemas.openxmlformats.org/spreadsheetml/2006/main" count="281" uniqueCount="43">
  <si>
    <t xml:space="preserve">№ </t>
  </si>
  <si>
    <t>МОУ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</si>
  <si>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</si>
  <si>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</si>
  <si>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</si>
  <si>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</si>
  <si>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</si>
  <si>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</si>
  <si>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</si>
  <si>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</si>
  <si>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</si>
  <si>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</si>
  <si>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Кол-во ставок</t>
  </si>
  <si>
    <t>Кол-во человек</t>
  </si>
  <si>
    <t>Школа 1</t>
  </si>
  <si>
    <t>Школа 2</t>
  </si>
  <si>
    <t>Школа 5</t>
  </si>
  <si>
    <t>Школа 7</t>
  </si>
  <si>
    <t>Школа 8</t>
  </si>
  <si>
    <t>Школа 9</t>
  </si>
  <si>
    <t>Школа 11</t>
  </si>
  <si>
    <t>Школа 12</t>
  </si>
  <si>
    <t>Школа 13</t>
  </si>
  <si>
    <t>Школа 14</t>
  </si>
  <si>
    <t>Школа 15</t>
  </si>
  <si>
    <t>Школа 17</t>
  </si>
  <si>
    <t>НОК</t>
  </si>
  <si>
    <t>гимназия</t>
  </si>
  <si>
    <t>Всего</t>
  </si>
  <si>
    <t>Итого</t>
  </si>
  <si>
    <t>Лосенок</t>
  </si>
  <si>
    <t>ЦДТ</t>
  </si>
  <si>
    <t>шк дюж</t>
  </si>
  <si>
    <t>ш авт</t>
  </si>
  <si>
    <t>Лосен</t>
  </si>
  <si>
    <t xml:space="preserve">Распределение количества штатных единиц и  количества человек несовершеннолетних, планируемых к трудоустройству на базе муниципальных общеобразовательных учреждений, МАОУ "Лагерь отдыха и оздоровления "Лосенок", МАОУ ДО ЦДТ в 2018г., периоды участия несовершеннолетних школьников в возрасте от 14 до 18 лет  во временном трудоустройстве.  </t>
  </si>
  <si>
    <t>Сумма на 2018 год, руб.</t>
  </si>
  <si>
    <t>Всего (по проекту бюджета)</t>
  </si>
  <si>
    <t xml:space="preserve">Распределение количества штатных единиц и  количества человек несовершеннолетних, планируемых к трудоустройству на базе муниципальных общеобразовательных учреждений, МАУ "Лагерь отдыха и оздоровления "Лосенок", МАОУ ДО ЦДТ в 2018г., периоды участия несовершеннолетних школьников в возрасте от 14 до 18 лет  во временном трудоустройстве.  </t>
  </si>
  <si>
    <t>Приложение к приказу Управления образования от 15.01.2018г. № 11 "Об организации временного трудоустойства несовершеннолетних учащихся в 2018 году"</t>
  </si>
  <si>
    <t>план</t>
  </si>
  <si>
    <t>факт</t>
  </si>
  <si>
    <t xml:space="preserve">Приложение к приказу Управления образования от 09.06.2018г. № 410"Об организации временного трудоустройства несовершеннолетних учащихся в 2018 году"в  редакции приказа Управления образования Администрации города Усть-Илимска  от 09.07.2018г. №      447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</si>
</sst>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#,##0.00_ ;[Red]\-#,##0.00\ "/>
    <numFmt numFmtId="183" formatCode="0.0"/>
    <numFmt numFmtId="184" formatCode="#,##0.0"/>
    <numFmt numFmtId="18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top" wrapText="1"/>
    </xf>
    <xf numFmtId="2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1" fillId="4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71" fontId="7" fillId="32" borderId="10" xfId="60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0" fillId="32" borderId="10" xfId="0" applyFont="1" applyFill="1" applyBorder="1" applyAlignment="1">
      <alignment horizontal="right" vertical="top" wrapText="1"/>
    </xf>
    <xf numFmtId="0" fontId="11" fillId="32" borderId="10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82" fontId="0" fillId="0" borderId="0" xfId="0" applyNumberFormat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171" fontId="7" fillId="0" borderId="10" xfId="60" applyFont="1" applyFill="1" applyBorder="1" applyAlignment="1">
      <alignment horizontal="center"/>
    </xf>
    <xf numFmtId="171" fontId="7" fillId="34" borderId="10" xfId="60" applyFont="1" applyFill="1" applyBorder="1" applyAlignment="1">
      <alignment horizontal="center"/>
    </xf>
    <xf numFmtId="171" fontId="48" fillId="32" borderId="10" xfId="60" applyFont="1" applyFill="1" applyBorder="1" applyAlignment="1">
      <alignment horizontal="center"/>
    </xf>
    <xf numFmtId="171" fontId="7" fillId="35" borderId="10" xfId="60" applyFont="1" applyFill="1" applyBorder="1" applyAlignment="1">
      <alignment horizontal="center"/>
    </xf>
    <xf numFmtId="182" fontId="0" fillId="35" borderId="0" xfId="0" applyNumberFormat="1" applyFill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36" borderId="0" xfId="0" applyFont="1" applyFill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G9" sqref="G9"/>
    </sheetView>
  </sheetViews>
  <sheetFormatPr defaultColWidth="9.140625" defaultRowHeight="15"/>
  <cols>
    <col min="1" max="1" width="3.00390625" style="0" customWidth="1"/>
    <col min="2" max="2" width="10.00390625" style="0" customWidth="1"/>
    <col min="3" max="3" width="5.7109375" style="0" customWidth="1"/>
    <col min="4" max="4" width="5.421875" style="0" customWidth="1"/>
    <col min="5" max="5" width="5.28125" style="0" customWidth="1"/>
    <col min="6" max="7" width="6.00390625" style="0" customWidth="1"/>
    <col min="8" max="8" width="4.00390625" style="0" customWidth="1"/>
    <col min="9" max="9" width="5.28125" style="0" customWidth="1"/>
    <col min="10" max="10" width="5.00390625" style="0" customWidth="1"/>
    <col min="11" max="11" width="5.7109375" style="0" customWidth="1"/>
    <col min="12" max="12" width="5.28125" style="0" customWidth="1"/>
    <col min="13" max="13" width="5.140625" style="0" customWidth="1"/>
    <col min="14" max="14" width="4.421875" style="0" customWidth="1"/>
    <col min="15" max="16" width="5.00390625" style="0" customWidth="1"/>
    <col min="17" max="17" width="4.7109375" style="0" customWidth="1"/>
    <col min="18" max="18" width="5.7109375" style="0" customWidth="1"/>
    <col min="19" max="19" width="6.421875" style="0" customWidth="1"/>
    <col min="20" max="20" width="5.28125" style="0" customWidth="1"/>
    <col min="21" max="21" width="6.8515625" style="0" hidden="1" customWidth="1"/>
    <col min="22" max="22" width="5.140625" style="0" hidden="1" customWidth="1"/>
    <col min="23" max="23" width="7.140625" style="0" customWidth="1"/>
    <col min="24" max="24" width="7.7109375" style="0" customWidth="1"/>
    <col min="25" max="25" width="10.57421875" style="0" hidden="1" customWidth="1"/>
    <col min="26" max="27" width="0" style="0" hidden="1" customWidth="1"/>
    <col min="28" max="28" width="17.7109375" style="0" customWidth="1"/>
    <col min="29" max="29" width="13.421875" style="0" customWidth="1"/>
    <col min="30" max="30" width="13.421875" style="29" customWidth="1"/>
    <col min="31" max="31" width="9.421875" style="0" bestFit="1" customWidth="1"/>
    <col min="32" max="32" width="11.140625" style="0" customWidth="1"/>
    <col min="33" max="33" width="10.421875" style="0" bestFit="1" customWidth="1"/>
    <col min="34" max="34" width="10.57421875" style="0" customWidth="1"/>
    <col min="35" max="35" width="10.421875" style="0" bestFit="1" customWidth="1"/>
    <col min="36" max="36" width="10.28125" style="0" customWidth="1"/>
    <col min="37" max="37" width="10.421875" style="0" bestFit="1" customWidth="1"/>
    <col min="38" max="38" width="12.7109375" style="0" customWidth="1"/>
    <col min="39" max="39" width="10.421875" style="0" bestFit="1" customWidth="1"/>
    <col min="40" max="40" width="11.28125" style="0" customWidth="1"/>
    <col min="42" max="42" width="11.421875" style="0" customWidth="1"/>
    <col min="44" max="44" width="11.7109375" style="0" customWidth="1"/>
    <col min="46" max="46" width="11.57421875" style="0" customWidth="1"/>
    <col min="48" max="48" width="11.57421875" style="0" customWidth="1"/>
    <col min="50" max="50" width="11.421875" style="0" customWidth="1"/>
    <col min="51" max="51" width="11.8515625" style="0" customWidth="1"/>
    <col min="52" max="52" width="14.00390625" style="0" customWidth="1"/>
  </cols>
  <sheetData>
    <row r="1" spans="15:28" ht="15">
      <c r="O1" s="44" t="s">
        <v>39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5:28" ht="15"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5:28" ht="15"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50.25" customHeight="1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51" ht="27" customHeight="1">
      <c r="A5" s="41" t="s">
        <v>0</v>
      </c>
      <c r="B5" s="41" t="s">
        <v>1</v>
      </c>
      <c r="C5" s="41" t="s">
        <v>2</v>
      </c>
      <c r="D5" s="41"/>
      <c r="E5" s="41" t="s">
        <v>3</v>
      </c>
      <c r="F5" s="41"/>
      <c r="G5" s="41" t="s">
        <v>4</v>
      </c>
      <c r="H5" s="41"/>
      <c r="I5" s="41" t="s">
        <v>5</v>
      </c>
      <c r="J5" s="41"/>
      <c r="K5" s="41" t="s">
        <v>6</v>
      </c>
      <c r="L5" s="41"/>
      <c r="M5" s="41" t="s">
        <v>7</v>
      </c>
      <c r="N5" s="41"/>
      <c r="O5" s="41" t="s">
        <v>8</v>
      </c>
      <c r="P5" s="41"/>
      <c r="Q5" s="41" t="s">
        <v>9</v>
      </c>
      <c r="R5" s="41"/>
      <c r="S5" s="41" t="s">
        <v>10</v>
      </c>
      <c r="T5" s="41"/>
      <c r="U5" s="41" t="s">
        <v>11</v>
      </c>
      <c r="V5" s="41"/>
      <c r="W5" s="41" t="s">
        <v>37</v>
      </c>
      <c r="X5" s="41"/>
      <c r="Y5" s="4"/>
      <c r="Z5" s="4"/>
      <c r="AA5" s="4"/>
      <c r="AB5" s="47" t="s">
        <v>36</v>
      </c>
      <c r="AC5" s="5"/>
      <c r="AF5" s="41" t="s">
        <v>2</v>
      </c>
      <c r="AG5" s="41"/>
      <c r="AH5" s="41" t="s">
        <v>3</v>
      </c>
      <c r="AI5" s="41"/>
      <c r="AJ5" s="41" t="s">
        <v>4</v>
      </c>
      <c r="AK5" s="41"/>
      <c r="AL5" s="41" t="s">
        <v>5</v>
      </c>
      <c r="AM5" s="41"/>
      <c r="AN5" s="41" t="s">
        <v>6</v>
      </c>
      <c r="AO5" s="41"/>
      <c r="AP5" s="41" t="s">
        <v>7</v>
      </c>
      <c r="AQ5" s="41"/>
      <c r="AR5" s="41" t="s">
        <v>8</v>
      </c>
      <c r="AS5" s="41"/>
      <c r="AT5" s="41" t="s">
        <v>9</v>
      </c>
      <c r="AU5" s="41"/>
      <c r="AV5" s="41" t="s">
        <v>10</v>
      </c>
      <c r="AW5" s="41"/>
      <c r="AX5" s="41" t="s">
        <v>28</v>
      </c>
      <c r="AY5" s="41"/>
    </row>
    <row r="6" spans="1:51" ht="50.25" customHeight="1">
      <c r="A6" s="41"/>
      <c r="B6" s="41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6" t="s">
        <v>12</v>
      </c>
      <c r="J6" s="6" t="s">
        <v>13</v>
      </c>
      <c r="K6" s="6" t="s">
        <v>12</v>
      </c>
      <c r="L6" s="6" t="s">
        <v>13</v>
      </c>
      <c r="M6" s="6" t="s">
        <v>12</v>
      </c>
      <c r="N6" s="6" t="s">
        <v>13</v>
      </c>
      <c r="O6" s="6" t="s">
        <v>12</v>
      </c>
      <c r="P6" s="6" t="s">
        <v>13</v>
      </c>
      <c r="Q6" s="6" t="s">
        <v>12</v>
      </c>
      <c r="R6" s="6" t="s">
        <v>13</v>
      </c>
      <c r="S6" s="6" t="s">
        <v>12</v>
      </c>
      <c r="T6" s="6" t="s">
        <v>13</v>
      </c>
      <c r="U6" s="6" t="s">
        <v>12</v>
      </c>
      <c r="V6" s="6" t="s">
        <v>13</v>
      </c>
      <c r="W6" s="6" t="s">
        <v>12</v>
      </c>
      <c r="X6" s="6" t="s">
        <v>13</v>
      </c>
      <c r="Y6" s="4"/>
      <c r="Z6" s="4"/>
      <c r="AA6" s="4">
        <f>6*0.25</f>
        <v>1.5</v>
      </c>
      <c r="AB6" s="47"/>
      <c r="AC6" s="5"/>
      <c r="AF6" s="31" t="s">
        <v>40</v>
      </c>
      <c r="AG6" s="31" t="s">
        <v>41</v>
      </c>
      <c r="AH6" s="31" t="s">
        <v>40</v>
      </c>
      <c r="AI6" s="31" t="s">
        <v>41</v>
      </c>
      <c r="AJ6" s="31" t="s">
        <v>40</v>
      </c>
      <c r="AK6" s="31" t="s">
        <v>41</v>
      </c>
      <c r="AL6" s="31" t="s">
        <v>40</v>
      </c>
      <c r="AM6" s="31" t="s">
        <v>41</v>
      </c>
      <c r="AN6" s="31" t="s">
        <v>40</v>
      </c>
      <c r="AO6" s="31" t="s">
        <v>41</v>
      </c>
      <c r="AP6" s="31" t="s">
        <v>40</v>
      </c>
      <c r="AQ6" s="31" t="s">
        <v>41</v>
      </c>
      <c r="AR6" s="31" t="s">
        <v>40</v>
      </c>
      <c r="AS6" s="31" t="s">
        <v>41</v>
      </c>
      <c r="AT6" s="31" t="s">
        <v>40</v>
      </c>
      <c r="AU6" s="31" t="s">
        <v>41</v>
      </c>
      <c r="AV6" s="31" t="s">
        <v>40</v>
      </c>
      <c r="AW6" s="31" t="s">
        <v>41</v>
      </c>
      <c r="AX6" s="31" t="s">
        <v>40</v>
      </c>
      <c r="AY6" s="31" t="s">
        <v>41</v>
      </c>
    </row>
    <row r="7" spans="1:53" ht="13.5" customHeight="1">
      <c r="A7" s="7">
        <v>1</v>
      </c>
      <c r="B7" s="43" t="s">
        <v>14</v>
      </c>
      <c r="C7" s="8">
        <v>0.5</v>
      </c>
      <c r="D7" s="8">
        <v>2</v>
      </c>
      <c r="E7" s="8">
        <v>0.5</v>
      </c>
      <c r="F7" s="8">
        <v>2</v>
      </c>
      <c r="G7" s="8">
        <v>0.5</v>
      </c>
      <c r="H7" s="8">
        <v>2</v>
      </c>
      <c r="I7" s="8">
        <v>0.5</v>
      </c>
      <c r="J7" s="8">
        <v>2</v>
      </c>
      <c r="K7" s="8">
        <v>2</v>
      </c>
      <c r="L7" s="8">
        <f>K7*4</f>
        <v>8</v>
      </c>
      <c r="M7" s="7"/>
      <c r="N7" s="7"/>
      <c r="O7" s="7"/>
      <c r="P7" s="7"/>
      <c r="Q7" s="7"/>
      <c r="R7" s="7"/>
      <c r="S7" s="7"/>
      <c r="T7" s="7"/>
      <c r="U7" s="9"/>
      <c r="V7" s="7"/>
      <c r="W7" s="27">
        <f>C7+E7+G7+I7+K7+M7+O7+Q7+S7+U7</f>
        <v>4</v>
      </c>
      <c r="X7" s="27">
        <f>D7+F7+H7+J7+L7+N7+P7+R7+T7+V7</f>
        <v>16</v>
      </c>
      <c r="Y7" s="10">
        <f>W7/X7</f>
        <v>0.25</v>
      </c>
      <c r="Z7" s="11"/>
      <c r="AA7" s="11"/>
      <c r="AB7" s="19">
        <f aca="true" t="shared" si="0" ref="AB7:AB36">AC7</f>
        <v>50654.18</v>
      </c>
      <c r="AC7" s="19">
        <f>W7*9489*1.302+(W7*9489*1.302/(20*2))</f>
        <v>50654.18</v>
      </c>
      <c r="AD7" s="29">
        <f>W7*9489*1.302+(W7*9489*1.302/20*2)</f>
        <v>54360.58</v>
      </c>
      <c r="AE7" s="29">
        <f>AD7-AC7</f>
        <v>3706.4</v>
      </c>
      <c r="AF7" s="19">
        <f>C7*9489*1.302+(C7*9489*1.302/20*2)</f>
        <v>6795.07</v>
      </c>
      <c r="AG7" s="19">
        <v>6177.35</v>
      </c>
      <c r="AH7" s="19">
        <f>E7*9489*1.302+(E7*9489*1.302/20*2)</f>
        <v>6795.0729</v>
      </c>
      <c r="AI7" s="19">
        <v>6547.98</v>
      </c>
      <c r="AJ7" s="19">
        <f>G7*9489*1.302+(G7*9489*1.302/20*2)</f>
        <v>6795.07</v>
      </c>
      <c r="AK7" s="19">
        <v>6671.53</v>
      </c>
      <c r="AL7" s="19">
        <f>I7*11163*1.302+(I7*11163*1.302/20*2)</f>
        <v>7993.82</v>
      </c>
      <c r="AM7" s="19">
        <v>7872.69</v>
      </c>
      <c r="AN7" s="19">
        <f>K7*11163*1.302+(K7*11163*1.302/20*2)</f>
        <v>31975.3</v>
      </c>
      <c r="AO7" s="19"/>
      <c r="AP7" s="19">
        <f>M7*11163*1.302+(M7*11163*1.302/20*2)</f>
        <v>0</v>
      </c>
      <c r="AQ7" s="19"/>
      <c r="AR7" s="19">
        <f>O7*11163*1.302+(O7*11163*1.302/20*2)</f>
        <v>0</v>
      </c>
      <c r="AS7" s="19"/>
      <c r="AT7" s="19">
        <f>Q7*11163*1.302+(Q7*11163*1.302/20*2)</f>
        <v>0</v>
      </c>
      <c r="AU7" s="19"/>
      <c r="AV7" s="19">
        <f>S7*11163*1.302+(S7*11163*1.302/20*2)</f>
        <v>0</v>
      </c>
      <c r="AW7" s="19"/>
      <c r="AX7" s="19">
        <f>AF7+AH7+AJ7+AL7+AN7+AP7+AR7+AT7+AV7</f>
        <v>60354.33</v>
      </c>
      <c r="AY7" s="19">
        <f aca="true" t="shared" si="1" ref="AY7:AY36">AG7+AI7+AK7+AM7+AO7+AQ7+AS7+AU7+AW7</f>
        <v>27269.55</v>
      </c>
      <c r="AZ7" s="32">
        <f>AD7-AX7</f>
        <v>-5993.75</v>
      </c>
      <c r="BA7" s="32"/>
    </row>
    <row r="8" spans="1:52" ht="13.5" customHeight="1">
      <c r="A8" s="7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7"/>
      <c r="W8" s="27">
        <f aca="true" t="shared" si="2" ref="W8:X34">C8+E8+G8+I8+K8+M8+O8+Q8+S8+U8</f>
        <v>0</v>
      </c>
      <c r="X8" s="27">
        <f t="shared" si="2"/>
        <v>0</v>
      </c>
      <c r="Y8" s="10"/>
      <c r="Z8" s="11"/>
      <c r="AA8" s="11"/>
      <c r="AB8" s="19">
        <f t="shared" si="0"/>
        <v>0</v>
      </c>
      <c r="AC8" s="19">
        <f aca="true" t="shared" si="3" ref="AC8:AC34">((C8+E8+G8+I8+K8)*7500+(M8+O8+Q8+S8)*7800)*1.302</f>
        <v>0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>
        <f aca="true" t="shared" si="4" ref="AX8:AX36">AF8+AH8+AJ8+AL8+AN8+AP8+AR8+AT8+AV8</f>
        <v>0</v>
      </c>
      <c r="AY8" s="19">
        <f t="shared" si="1"/>
        <v>0</v>
      </c>
      <c r="AZ8" s="32">
        <f aca="true" t="shared" si="5" ref="AZ8:AZ40">AD8-AX8</f>
        <v>0</v>
      </c>
    </row>
    <row r="9" spans="1:52" ht="13.5" customHeight="1">
      <c r="A9" s="7">
        <v>2</v>
      </c>
      <c r="B9" s="43" t="s">
        <v>15</v>
      </c>
      <c r="C9" s="8">
        <v>1</v>
      </c>
      <c r="D9" s="8">
        <v>4</v>
      </c>
      <c r="E9" s="8">
        <v>1</v>
      </c>
      <c r="F9" s="8">
        <v>4</v>
      </c>
      <c r="G9" s="8">
        <v>1</v>
      </c>
      <c r="H9" s="8">
        <v>4</v>
      </c>
      <c r="I9" s="8">
        <v>1</v>
      </c>
      <c r="J9" s="8">
        <v>4</v>
      </c>
      <c r="K9" s="8">
        <v>1</v>
      </c>
      <c r="L9" s="8">
        <f>K9*4</f>
        <v>4</v>
      </c>
      <c r="M9" s="8"/>
      <c r="N9" s="8"/>
      <c r="O9" s="8"/>
      <c r="P9" s="8"/>
      <c r="Q9" s="8"/>
      <c r="R9" s="8"/>
      <c r="S9" s="8">
        <v>1</v>
      </c>
      <c r="T9" s="8">
        <v>4</v>
      </c>
      <c r="U9" s="9"/>
      <c r="V9" s="7"/>
      <c r="W9" s="27">
        <f t="shared" si="2"/>
        <v>6</v>
      </c>
      <c r="X9" s="27">
        <f t="shared" si="2"/>
        <v>24</v>
      </c>
      <c r="Y9" s="10">
        <f aca="true" t="shared" si="6" ref="Y9:Y38">W9/X9</f>
        <v>0.25</v>
      </c>
      <c r="Z9" s="11"/>
      <c r="AA9" s="11"/>
      <c r="AB9" s="19">
        <f t="shared" si="0"/>
        <v>75981.27</v>
      </c>
      <c r="AC9" s="19">
        <f>W9*9489*1.302+(W9*9489*1.302/(20*2))</f>
        <v>75981.27</v>
      </c>
      <c r="AD9" s="29">
        <f>W9*9489*1.302+(W9*9489*1.302/20*2)</f>
        <v>81540.87</v>
      </c>
      <c r="AE9" s="29">
        <f>AD9-AC9</f>
        <v>5559.6</v>
      </c>
      <c r="AF9" s="19">
        <f>C9*9489*1.302+(C9*9489*1.302/20*2)</f>
        <v>13590.15</v>
      </c>
      <c r="AG9" s="19">
        <v>12354.7</v>
      </c>
      <c r="AH9" s="19">
        <f>E9*9489*1.302+(E9*9489*1.302/20*2)</f>
        <v>13590.15</v>
      </c>
      <c r="AI9" s="19">
        <v>13343.06</v>
      </c>
      <c r="AJ9" s="19">
        <f>G9*9489*1.302+(G9*9489*1.302/20*2)</f>
        <v>13590.15</v>
      </c>
      <c r="AK9" s="19">
        <v>11081.62</v>
      </c>
      <c r="AL9" s="19">
        <f>I9*11163*1.302+(I9*11163*1.302/20*2)</f>
        <v>15987.65</v>
      </c>
      <c r="AM9" s="34">
        <v>19681.75</v>
      </c>
      <c r="AN9" s="19">
        <f>K9*11163*1.302+(K9*11163*1.302/20*2)</f>
        <v>15987.65</v>
      </c>
      <c r="AO9" s="19"/>
      <c r="AP9" s="19">
        <f>M9*11163*1.302+(M9*11163*1.302/20*2)</f>
        <v>0</v>
      </c>
      <c r="AQ9" s="19"/>
      <c r="AR9" s="19">
        <f>O9*11163*1.302+(O9*11163*1.302/20*2)</f>
        <v>0</v>
      </c>
      <c r="AS9" s="19"/>
      <c r="AT9" s="19">
        <f>Q9*11163*1.302+(Q9*11163*1.302/20*2)</f>
        <v>0</v>
      </c>
      <c r="AU9" s="19"/>
      <c r="AV9" s="19">
        <f>S9*11163*1.302+(S9*11163*1.302/20*2)</f>
        <v>15987.65</v>
      </c>
      <c r="AW9" s="19"/>
      <c r="AX9" s="19">
        <f t="shared" si="4"/>
        <v>88733.4</v>
      </c>
      <c r="AY9" s="19">
        <f t="shared" si="1"/>
        <v>56461.13</v>
      </c>
      <c r="AZ9" s="32">
        <f t="shared" si="5"/>
        <v>-7192.53</v>
      </c>
    </row>
    <row r="10" spans="1:52" ht="13.5" customHeight="1">
      <c r="A10" s="7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7"/>
      <c r="W10" s="27">
        <f t="shared" si="2"/>
        <v>0</v>
      </c>
      <c r="X10" s="27">
        <f t="shared" si="2"/>
        <v>0</v>
      </c>
      <c r="Y10" s="10"/>
      <c r="Z10" s="11"/>
      <c r="AA10" s="11"/>
      <c r="AB10" s="19">
        <f t="shared" si="0"/>
        <v>0</v>
      </c>
      <c r="AC10" s="19">
        <f t="shared" si="3"/>
        <v>0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>
        <f t="shared" si="4"/>
        <v>0</v>
      </c>
      <c r="AY10" s="19">
        <f t="shared" si="1"/>
        <v>0</v>
      </c>
      <c r="AZ10" s="32">
        <f t="shared" si="5"/>
        <v>0</v>
      </c>
    </row>
    <row r="11" spans="1:52" ht="13.5" customHeight="1">
      <c r="A11" s="7">
        <v>3</v>
      </c>
      <c r="B11" s="43" t="s">
        <v>16</v>
      </c>
      <c r="C11" s="8">
        <v>0.5</v>
      </c>
      <c r="D11" s="8">
        <v>2</v>
      </c>
      <c r="E11" s="8">
        <v>0.5</v>
      </c>
      <c r="F11" s="8">
        <v>2</v>
      </c>
      <c r="G11" s="8">
        <v>0.5</v>
      </c>
      <c r="H11" s="8">
        <v>2</v>
      </c>
      <c r="I11" s="8">
        <v>0.5</v>
      </c>
      <c r="J11" s="8">
        <v>2</v>
      </c>
      <c r="K11" s="8">
        <v>1.5</v>
      </c>
      <c r="L11" s="8">
        <f>K11*4</f>
        <v>6</v>
      </c>
      <c r="M11" s="8"/>
      <c r="N11" s="8"/>
      <c r="O11" s="8"/>
      <c r="P11" s="8"/>
      <c r="Q11" s="8">
        <v>1</v>
      </c>
      <c r="R11" s="8">
        <v>4</v>
      </c>
      <c r="S11" s="8">
        <v>1</v>
      </c>
      <c r="T11" s="8">
        <v>4</v>
      </c>
      <c r="U11" s="9"/>
      <c r="V11" s="7"/>
      <c r="W11" s="27">
        <f t="shared" si="2"/>
        <v>5.5</v>
      </c>
      <c r="X11" s="27">
        <f>D11+F11+H11+J11+L11+N11+P11+R11+T11+V11</f>
        <v>22</v>
      </c>
      <c r="Y11" s="10">
        <f t="shared" si="6"/>
        <v>0.25</v>
      </c>
      <c r="Z11" s="11"/>
      <c r="AA11" s="11"/>
      <c r="AB11" s="19">
        <f t="shared" si="0"/>
        <v>69649.5</v>
      </c>
      <c r="AC11" s="19">
        <f>W11*9489*1.302+(W11*9489*1.302/(20*2))</f>
        <v>69649.5</v>
      </c>
      <c r="AD11" s="29">
        <f>W11*9489*1.302+(W11*9489*1.302/20*2)</f>
        <v>74745.8</v>
      </c>
      <c r="AE11" s="29">
        <f>AD11-AC11</f>
        <v>5096.3</v>
      </c>
      <c r="AF11" s="19">
        <f>C11*9489*1.302+(C11*9489*1.302/20*2)</f>
        <v>6795.07</v>
      </c>
      <c r="AG11" s="19">
        <f>4744.5*1.302+0.01</f>
        <v>6177.35</v>
      </c>
      <c r="AH11" s="19">
        <f>E11*9489*1.302+(E11*9489*1.302/20*2)</f>
        <v>6795.07</v>
      </c>
      <c r="AI11" s="19">
        <v>6177.35</v>
      </c>
      <c r="AJ11" s="19">
        <f>G11*9489*1.302+(G11*9489*1.302/20*2)</f>
        <v>6795.07</v>
      </c>
      <c r="AK11" s="19">
        <v>6671.53</v>
      </c>
      <c r="AL11" s="19">
        <f>I11*11163*1.302+(I11*11163*1.302/20*2)</f>
        <v>7993.82</v>
      </c>
      <c r="AM11" s="19">
        <v>7872.71</v>
      </c>
      <c r="AN11" s="19">
        <f>K11*11163*1.302+(K11*11163*1.302/20*2)</f>
        <v>23981.47</v>
      </c>
      <c r="AO11" s="19"/>
      <c r="AP11" s="19">
        <f>M11*11163*1.302+(M11*11163*1.302/20*2)</f>
        <v>0</v>
      </c>
      <c r="AQ11" s="19"/>
      <c r="AR11" s="19">
        <f>O11*11163*1.302+(O11*11163*1.302/20*2)</f>
        <v>0</v>
      </c>
      <c r="AS11" s="19"/>
      <c r="AT11" s="19">
        <f>Q11*11163*1.302+(Q11*11163*1.302/20*2)</f>
        <v>15987.65</v>
      </c>
      <c r="AU11" s="19"/>
      <c r="AV11" s="19">
        <f>S11*11163*1.302+(S11*11163*1.302/20*2)</f>
        <v>15987.65</v>
      </c>
      <c r="AW11" s="19"/>
      <c r="AX11" s="19">
        <f t="shared" si="4"/>
        <v>84335.8</v>
      </c>
      <c r="AY11" s="19">
        <f t="shared" si="1"/>
        <v>26898.94</v>
      </c>
      <c r="AZ11" s="32">
        <f t="shared" si="5"/>
        <v>-9590</v>
      </c>
    </row>
    <row r="12" spans="1:52" ht="13.5" customHeight="1">
      <c r="A12" s="7"/>
      <c r="B12" s="4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/>
      <c r="V12" s="7"/>
      <c r="W12" s="27">
        <f t="shared" si="2"/>
        <v>0</v>
      </c>
      <c r="X12" s="27">
        <f t="shared" si="2"/>
        <v>0</v>
      </c>
      <c r="Y12" s="10" t="e">
        <f t="shared" si="6"/>
        <v>#DIV/0!</v>
      </c>
      <c r="Z12" s="11"/>
      <c r="AA12" s="11"/>
      <c r="AB12" s="19">
        <f t="shared" si="0"/>
        <v>0</v>
      </c>
      <c r="AC12" s="19">
        <f t="shared" si="3"/>
        <v>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>
        <f t="shared" si="4"/>
        <v>0</v>
      </c>
      <c r="AY12" s="19">
        <f t="shared" si="1"/>
        <v>0</v>
      </c>
      <c r="AZ12" s="32">
        <f t="shared" si="5"/>
        <v>0</v>
      </c>
    </row>
    <row r="13" spans="1:52" ht="13.5" customHeight="1">
      <c r="A13" s="7">
        <v>4</v>
      </c>
      <c r="B13" s="43" t="s">
        <v>17</v>
      </c>
      <c r="C13" s="21">
        <v>0.5</v>
      </c>
      <c r="D13" s="21">
        <v>2</v>
      </c>
      <c r="E13" s="21">
        <v>0.5</v>
      </c>
      <c r="F13" s="21">
        <v>2</v>
      </c>
      <c r="G13" s="21">
        <v>0.5</v>
      </c>
      <c r="H13" s="21">
        <v>2</v>
      </c>
      <c r="I13" s="21">
        <v>0.5</v>
      </c>
      <c r="J13" s="21">
        <v>2</v>
      </c>
      <c r="K13" s="21">
        <v>3</v>
      </c>
      <c r="L13" s="21">
        <f>K13*4</f>
        <v>12</v>
      </c>
      <c r="M13" s="21"/>
      <c r="N13" s="21"/>
      <c r="O13" s="21"/>
      <c r="P13" s="21"/>
      <c r="Q13" s="21"/>
      <c r="R13" s="21"/>
      <c r="S13" s="21">
        <v>0.5</v>
      </c>
      <c r="T13" s="21">
        <v>2</v>
      </c>
      <c r="U13" s="9"/>
      <c r="V13" s="7"/>
      <c r="W13" s="27">
        <f t="shared" si="2"/>
        <v>5.5</v>
      </c>
      <c r="X13" s="27">
        <f t="shared" si="2"/>
        <v>22</v>
      </c>
      <c r="Y13" s="10">
        <f t="shared" si="6"/>
        <v>0.25</v>
      </c>
      <c r="Z13" s="11"/>
      <c r="AA13" s="11"/>
      <c r="AB13" s="19">
        <f t="shared" si="0"/>
        <v>69649.5</v>
      </c>
      <c r="AC13" s="19">
        <f>W13*9489*1.302+(W13*9489*1.302/(20*2))</f>
        <v>69649.5</v>
      </c>
      <c r="AD13" s="29">
        <f>W13*9489*1.302+(W13*9489*1.302/20*2)</f>
        <v>74745.8</v>
      </c>
      <c r="AE13" s="29">
        <f>AD13-AC13</f>
        <v>5096.3</v>
      </c>
      <c r="AF13" s="19">
        <f>C13*9489*1.302+(C13*9489*1.302/20*2)</f>
        <v>6795.07</v>
      </c>
      <c r="AG13" s="19">
        <v>6177.35</v>
      </c>
      <c r="AH13" s="19">
        <f>E13*9489*1.302+(E13*9489*1.302/20*2)</f>
        <v>6795.07</v>
      </c>
      <c r="AI13" s="19">
        <v>6177.35</v>
      </c>
      <c r="AJ13" s="19">
        <f>G13*9489*1.302+(G13*9489*1.302/20*2)</f>
        <v>6795.07</v>
      </c>
      <c r="AK13" s="19">
        <v>6671.53</v>
      </c>
      <c r="AL13" s="19">
        <f>I13*11163*1.302+(I13*11163*1.302/20*2)</f>
        <v>7993.82</v>
      </c>
      <c r="AM13" s="19">
        <v>7872.69</v>
      </c>
      <c r="AN13" s="19">
        <f>K13*11163*1.302+(K13*11163*1.302/20*2)</f>
        <v>47962.95</v>
      </c>
      <c r="AO13" s="19"/>
      <c r="AP13" s="19">
        <f>M13*11163*1.302+(M13*11163*1.302/20*2)</f>
        <v>0</v>
      </c>
      <c r="AQ13" s="19"/>
      <c r="AR13" s="19">
        <f>O13*11163*1.302+(O13*11163*1.302/20*2)</f>
        <v>0</v>
      </c>
      <c r="AS13" s="19"/>
      <c r="AT13" s="19">
        <f>Q13*11163*1.302+(Q13*11163*1.302/20*2)</f>
        <v>0</v>
      </c>
      <c r="AU13" s="19"/>
      <c r="AV13" s="19">
        <f>S13*11163*1.302+(S13*11163*1.302/20*2)</f>
        <v>7993.82</v>
      </c>
      <c r="AW13" s="19"/>
      <c r="AX13" s="19">
        <f t="shared" si="4"/>
        <v>84335.8</v>
      </c>
      <c r="AY13" s="19">
        <f t="shared" si="1"/>
        <v>26898.92</v>
      </c>
      <c r="AZ13" s="32">
        <f t="shared" si="5"/>
        <v>-9590</v>
      </c>
    </row>
    <row r="14" spans="1:52" ht="13.5" customHeight="1">
      <c r="A14" s="7"/>
      <c r="B14" s="4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9"/>
      <c r="V14" s="7"/>
      <c r="W14" s="27">
        <f t="shared" si="2"/>
        <v>0</v>
      </c>
      <c r="X14" s="27">
        <f t="shared" si="2"/>
        <v>0</v>
      </c>
      <c r="Y14" s="10" t="e">
        <f t="shared" si="6"/>
        <v>#DIV/0!</v>
      </c>
      <c r="Z14" s="11"/>
      <c r="AA14" s="11"/>
      <c r="AB14" s="19">
        <f t="shared" si="0"/>
        <v>0</v>
      </c>
      <c r="AC14" s="19">
        <f t="shared" si="3"/>
        <v>0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>
        <f t="shared" si="4"/>
        <v>0</v>
      </c>
      <c r="AY14" s="19">
        <f t="shared" si="1"/>
        <v>0</v>
      </c>
      <c r="AZ14" s="32">
        <f t="shared" si="5"/>
        <v>0</v>
      </c>
    </row>
    <row r="15" spans="1:52" ht="13.5" customHeight="1">
      <c r="A15" s="7">
        <v>5</v>
      </c>
      <c r="B15" s="43" t="s">
        <v>18</v>
      </c>
      <c r="C15" s="30">
        <v>0.75</v>
      </c>
      <c r="D15" s="21">
        <v>3</v>
      </c>
      <c r="E15" s="21">
        <v>0.5</v>
      </c>
      <c r="F15" s="21">
        <v>2</v>
      </c>
      <c r="G15" s="21">
        <v>0.5</v>
      </c>
      <c r="H15" s="21">
        <v>2</v>
      </c>
      <c r="I15" s="21">
        <v>1</v>
      </c>
      <c r="J15" s="21">
        <v>4</v>
      </c>
      <c r="K15" s="21">
        <v>1.5</v>
      </c>
      <c r="L15" s="21">
        <f>K15*4</f>
        <v>6</v>
      </c>
      <c r="M15" s="21"/>
      <c r="N15" s="21"/>
      <c r="O15" s="21">
        <v>1</v>
      </c>
      <c r="P15" s="21">
        <v>4</v>
      </c>
      <c r="Q15" s="21">
        <v>0.5</v>
      </c>
      <c r="R15" s="21">
        <v>2</v>
      </c>
      <c r="S15" s="21">
        <v>0.5</v>
      </c>
      <c r="T15" s="21">
        <v>2</v>
      </c>
      <c r="U15" s="9"/>
      <c r="V15" s="7"/>
      <c r="W15" s="27">
        <v>6.25</v>
      </c>
      <c r="X15" s="27">
        <v>25</v>
      </c>
      <c r="Y15" s="10">
        <f t="shared" si="6"/>
        <v>0.25</v>
      </c>
      <c r="Z15" s="11"/>
      <c r="AA15" s="11"/>
      <c r="AB15" s="19">
        <f t="shared" si="0"/>
        <v>79147.16</v>
      </c>
      <c r="AC15" s="19">
        <f>W15*9489*1.302+(W15*9489*1.302/(20*2))</f>
        <v>79147.16</v>
      </c>
      <c r="AD15" s="29">
        <f>W15*9489*1.302+(W15*9489*1.302/20*2)</f>
        <v>84938.41</v>
      </c>
      <c r="AE15" s="29">
        <f>AD15-AC15</f>
        <v>5791.25</v>
      </c>
      <c r="AF15" s="19">
        <f>C15*9489*1.302+(C15*9489*1.302/20*2)</f>
        <v>10192.61</v>
      </c>
      <c r="AG15" s="19">
        <v>9266.02</v>
      </c>
      <c r="AH15" s="19">
        <f>E15*9489*1.302+(E15*9489*1.302/20*2)</f>
        <v>6795.07</v>
      </c>
      <c r="AI15" s="19">
        <v>6598.98</v>
      </c>
      <c r="AJ15" s="19">
        <f>G15*9489*1.302+(G15*9489*1.302/20*2)</f>
        <v>6795.07</v>
      </c>
      <c r="AK15" s="19">
        <v>6613.6</v>
      </c>
      <c r="AL15" s="19">
        <f>I15*11163*1.302+(I15*11163*1.302/20*2)</f>
        <v>15987.65</v>
      </c>
      <c r="AM15" s="19">
        <v>15594.79</v>
      </c>
      <c r="AN15" s="19">
        <f>K15*11163*1.302+(K15*11163*1.302/20*2)</f>
        <v>23981.47</v>
      </c>
      <c r="AO15" s="19"/>
      <c r="AP15" s="19">
        <f>M15*11163*1.302+(M15*11163*1.302/20*2)</f>
        <v>0</v>
      </c>
      <c r="AQ15" s="19"/>
      <c r="AR15" s="19">
        <f>O15*11163*1.302+(O15*11163*1.302/20*2)</f>
        <v>15987.65</v>
      </c>
      <c r="AS15" s="19"/>
      <c r="AT15" s="19">
        <f>Q15*11163*1.302+(Q15*11163*1.302/20*2)</f>
        <v>7993.82</v>
      </c>
      <c r="AU15" s="19"/>
      <c r="AV15" s="19">
        <f>S15*11163*1.302+(S15*11163*1.302/20*2)</f>
        <v>7993.82</v>
      </c>
      <c r="AW15" s="19"/>
      <c r="AX15" s="19">
        <f t="shared" si="4"/>
        <v>95727.16</v>
      </c>
      <c r="AY15" s="19">
        <f t="shared" si="1"/>
        <v>38073.39</v>
      </c>
      <c r="AZ15" s="32">
        <f t="shared" si="5"/>
        <v>-10788.75</v>
      </c>
    </row>
    <row r="16" spans="1:52" ht="13.5" customHeight="1">
      <c r="A16" s="7"/>
      <c r="B16" s="4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"/>
      <c r="V16" s="7"/>
      <c r="W16" s="27">
        <f t="shared" si="2"/>
        <v>0</v>
      </c>
      <c r="X16" s="27">
        <f t="shared" si="2"/>
        <v>0</v>
      </c>
      <c r="Y16" s="10" t="e">
        <f t="shared" si="6"/>
        <v>#DIV/0!</v>
      </c>
      <c r="Z16" s="11"/>
      <c r="AA16" s="11"/>
      <c r="AB16" s="19">
        <f t="shared" si="0"/>
        <v>0</v>
      </c>
      <c r="AC16" s="19">
        <f t="shared" si="3"/>
        <v>0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>
        <f t="shared" si="4"/>
        <v>0</v>
      </c>
      <c r="AY16" s="19">
        <f t="shared" si="1"/>
        <v>0</v>
      </c>
      <c r="AZ16" s="32">
        <f t="shared" si="5"/>
        <v>0</v>
      </c>
    </row>
    <row r="17" spans="1:52" ht="13.5" customHeight="1">
      <c r="A17" s="7">
        <v>6</v>
      </c>
      <c r="B17" s="43" t="s">
        <v>19</v>
      </c>
      <c r="C17" s="21"/>
      <c r="D17" s="21"/>
      <c r="E17" s="21"/>
      <c r="F17" s="21"/>
      <c r="G17" s="21">
        <v>0.5</v>
      </c>
      <c r="H17" s="21">
        <v>2</v>
      </c>
      <c r="I17" s="21">
        <v>1</v>
      </c>
      <c r="J17" s="21">
        <v>4</v>
      </c>
      <c r="K17" s="21">
        <v>3</v>
      </c>
      <c r="L17" s="21">
        <v>12</v>
      </c>
      <c r="M17" s="21">
        <v>0.5</v>
      </c>
      <c r="N17" s="21">
        <v>2</v>
      </c>
      <c r="O17" s="21"/>
      <c r="P17" s="21"/>
      <c r="Q17" s="21"/>
      <c r="R17" s="21"/>
      <c r="S17" s="21"/>
      <c r="T17" s="21"/>
      <c r="U17" s="9"/>
      <c r="V17" s="7"/>
      <c r="W17" s="27">
        <v>5</v>
      </c>
      <c r="X17" s="27">
        <v>20</v>
      </c>
      <c r="Y17" s="10">
        <f t="shared" si="6"/>
        <v>0.25</v>
      </c>
      <c r="Z17" s="11"/>
      <c r="AA17" s="11"/>
      <c r="AB17" s="19">
        <f t="shared" si="0"/>
        <v>63317.72</v>
      </c>
      <c r="AC17" s="19">
        <f>W17*9489*1.302+(W17*9489*1.302/(20*2))</f>
        <v>63317.72</v>
      </c>
      <c r="AD17" s="29">
        <f>W17*9489*1.302+(W17*9489*1.302/20*2)</f>
        <v>67950.73</v>
      </c>
      <c r="AE17" s="29">
        <f>AD17-AC17</f>
        <v>4633.01</v>
      </c>
      <c r="AF17" s="19">
        <f>$AB$37/$W$37*C17</f>
        <v>0</v>
      </c>
      <c r="AG17" s="19"/>
      <c r="AH17" s="19">
        <f>$AB$37/$W$37*E17</f>
        <v>0</v>
      </c>
      <c r="AI17" s="19"/>
      <c r="AJ17" s="19">
        <f>G17*9489*1.302+(G17*9489*1.302/20*2)</f>
        <v>6795.07</v>
      </c>
      <c r="AK17" s="19">
        <v>6765.65</v>
      </c>
      <c r="AL17" s="19">
        <f>I17*11163*1.302+(I17*11163*1.302/20*2)</f>
        <v>15987.65</v>
      </c>
      <c r="AM17" s="19">
        <v>15987.68</v>
      </c>
      <c r="AN17" s="19">
        <f>K17*11163*1.302+(K17*11163*1.302/20*2)</f>
        <v>47962.95</v>
      </c>
      <c r="AO17" s="19"/>
      <c r="AP17" s="19">
        <f>M17*11163*1.302+(M17*11163*1.302/20*2)</f>
        <v>7993.82</v>
      </c>
      <c r="AQ17" s="19"/>
      <c r="AR17" s="19">
        <f>O17*11163*1.302+(O17*11163*1.302/20*2)</f>
        <v>0</v>
      </c>
      <c r="AS17" s="19"/>
      <c r="AT17" s="19">
        <f>Q17*11163*1.302+(Q17*11163*1.302/20*2)</f>
        <v>0</v>
      </c>
      <c r="AU17" s="19"/>
      <c r="AV17" s="19">
        <f>S17*11163*1.302+(S17*11163*1.302/20*2)</f>
        <v>0</v>
      </c>
      <c r="AW17" s="19"/>
      <c r="AX17" s="19">
        <f t="shared" si="4"/>
        <v>78739.49</v>
      </c>
      <c r="AY17" s="19">
        <f t="shared" si="1"/>
        <v>22753.33</v>
      </c>
      <c r="AZ17" s="32">
        <f t="shared" si="5"/>
        <v>-10788.76</v>
      </c>
    </row>
    <row r="18" spans="1:52" ht="13.5" customHeight="1">
      <c r="A18" s="7"/>
      <c r="B18" s="4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9"/>
      <c r="V18" s="7"/>
      <c r="W18" s="27">
        <f t="shared" si="2"/>
        <v>0</v>
      </c>
      <c r="X18" s="27">
        <f t="shared" si="2"/>
        <v>0</v>
      </c>
      <c r="Y18" s="10" t="e">
        <f t="shared" si="6"/>
        <v>#DIV/0!</v>
      </c>
      <c r="Z18" s="11"/>
      <c r="AA18" s="11"/>
      <c r="AB18" s="19">
        <f t="shared" si="0"/>
        <v>0</v>
      </c>
      <c r="AC18" s="19">
        <f t="shared" si="3"/>
        <v>0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>
        <f t="shared" si="4"/>
        <v>0</v>
      </c>
      <c r="AY18" s="19">
        <f t="shared" si="1"/>
        <v>0</v>
      </c>
      <c r="AZ18" s="32">
        <f t="shared" si="5"/>
        <v>0</v>
      </c>
    </row>
    <row r="19" spans="1:52" ht="13.5" customHeight="1">
      <c r="A19" s="7">
        <v>7</v>
      </c>
      <c r="B19" s="43" t="s">
        <v>20</v>
      </c>
      <c r="C19" s="21">
        <v>0.5</v>
      </c>
      <c r="D19" s="21">
        <v>2</v>
      </c>
      <c r="E19" s="21">
        <v>0.5</v>
      </c>
      <c r="F19" s="21">
        <v>2</v>
      </c>
      <c r="G19" s="21">
        <v>0.5</v>
      </c>
      <c r="H19" s="21">
        <v>2</v>
      </c>
      <c r="I19" s="21">
        <v>0.5</v>
      </c>
      <c r="J19" s="21">
        <v>2</v>
      </c>
      <c r="K19" s="21">
        <v>2</v>
      </c>
      <c r="L19" s="21">
        <f>K19*4</f>
        <v>8</v>
      </c>
      <c r="M19" s="21"/>
      <c r="N19" s="21"/>
      <c r="O19" s="21"/>
      <c r="P19" s="21"/>
      <c r="Q19" s="21">
        <v>0.5</v>
      </c>
      <c r="R19" s="21">
        <v>2</v>
      </c>
      <c r="S19" s="21">
        <v>0.5</v>
      </c>
      <c r="T19" s="21">
        <v>2</v>
      </c>
      <c r="U19" s="9"/>
      <c r="V19" s="7"/>
      <c r="W19" s="27">
        <f t="shared" si="2"/>
        <v>5</v>
      </c>
      <c r="X19" s="27">
        <f t="shared" si="2"/>
        <v>20</v>
      </c>
      <c r="Y19" s="10">
        <f t="shared" si="6"/>
        <v>0.25</v>
      </c>
      <c r="Z19" s="11"/>
      <c r="AA19" s="11"/>
      <c r="AB19" s="19">
        <f t="shared" si="0"/>
        <v>63317.72</v>
      </c>
      <c r="AC19" s="19">
        <f>W19*9489*1.302+(W19*9489*1.302/(20*2))</f>
        <v>63317.72</v>
      </c>
      <c r="AD19" s="29">
        <f>W19*9489*1.302+(W19*9489*1.302/20*2)</f>
        <v>67950.73</v>
      </c>
      <c r="AE19" s="29">
        <f>AD19-AC19</f>
        <v>4633.01</v>
      </c>
      <c r="AF19" s="19">
        <f>C19*9489*1.302+(C19*9489*1.302/20*2)</f>
        <v>6795.07</v>
      </c>
      <c r="AG19" s="19">
        <v>6181.14</v>
      </c>
      <c r="AH19" s="19">
        <f>E19*9489*1.302+(E19*9489*1.302/20*2)</f>
        <v>6795.07</v>
      </c>
      <c r="AI19" s="19">
        <v>6181.14</v>
      </c>
      <c r="AJ19" s="19">
        <f>G19*9489*1.302+(G19*9489*1.302/20*2)</f>
        <v>6795.07</v>
      </c>
      <c r="AK19" s="19">
        <v>6603.03</v>
      </c>
      <c r="AL19" s="19">
        <f>I19*11163*1.302+(I19*11163*1.302/20*2)</f>
        <v>7993.82</v>
      </c>
      <c r="AM19" s="19">
        <v>7767.96</v>
      </c>
      <c r="AN19" s="19">
        <f>K19*11163*1.302+(K19*11163*1.302/20*2)</f>
        <v>31975.3</v>
      </c>
      <c r="AO19" s="19"/>
      <c r="AP19" s="19">
        <f>M19*11163*1.302+(M19*11163*1.302/20*2)</f>
        <v>0</v>
      </c>
      <c r="AQ19" s="19"/>
      <c r="AR19" s="19">
        <f>O19*11163*1.302+(O19*11163*1.302/20*2)</f>
        <v>0</v>
      </c>
      <c r="AS19" s="19"/>
      <c r="AT19" s="19">
        <f>Q19*11163*1.302+(Q19*11163*1.302/20*2)</f>
        <v>7993.82</v>
      </c>
      <c r="AU19" s="19"/>
      <c r="AV19" s="19">
        <f>S19*11163*1.302+(S19*11163*1.302/20*2)</f>
        <v>7993.82</v>
      </c>
      <c r="AW19" s="19"/>
      <c r="AX19" s="19">
        <f t="shared" si="4"/>
        <v>76341.97</v>
      </c>
      <c r="AY19" s="19">
        <f t="shared" si="1"/>
        <v>26733.27</v>
      </c>
      <c r="AZ19" s="32">
        <f t="shared" si="5"/>
        <v>-8391.24</v>
      </c>
    </row>
    <row r="20" spans="1:52" ht="13.5" customHeight="1">
      <c r="A20" s="7"/>
      <c r="B20" s="4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9"/>
      <c r="V20" s="7"/>
      <c r="W20" s="27">
        <f t="shared" si="2"/>
        <v>0</v>
      </c>
      <c r="X20" s="27">
        <f t="shared" si="2"/>
        <v>0</v>
      </c>
      <c r="Y20" s="10" t="e">
        <f t="shared" si="6"/>
        <v>#DIV/0!</v>
      </c>
      <c r="Z20" s="11"/>
      <c r="AA20" s="11"/>
      <c r="AB20" s="19">
        <f t="shared" si="0"/>
        <v>0</v>
      </c>
      <c r="AC20" s="19">
        <f t="shared" si="3"/>
        <v>0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>
        <f t="shared" si="4"/>
        <v>0</v>
      </c>
      <c r="AY20" s="19">
        <f t="shared" si="1"/>
        <v>0</v>
      </c>
      <c r="AZ20" s="32">
        <f t="shared" si="5"/>
        <v>0</v>
      </c>
    </row>
    <row r="21" spans="1:52" ht="13.5" customHeight="1">
      <c r="A21" s="7">
        <v>8</v>
      </c>
      <c r="B21" s="43" t="s">
        <v>21</v>
      </c>
      <c r="C21" s="21">
        <v>0.5</v>
      </c>
      <c r="D21" s="21">
        <v>2</v>
      </c>
      <c r="E21" s="21">
        <v>0.5</v>
      </c>
      <c r="F21" s="21">
        <v>2</v>
      </c>
      <c r="G21" s="21">
        <v>0.5</v>
      </c>
      <c r="H21" s="21">
        <v>2</v>
      </c>
      <c r="I21" s="21">
        <v>0.5</v>
      </c>
      <c r="J21" s="21">
        <v>2</v>
      </c>
      <c r="K21" s="21">
        <v>1.5</v>
      </c>
      <c r="L21" s="21">
        <f>K21*4</f>
        <v>6</v>
      </c>
      <c r="M21" s="21"/>
      <c r="N21" s="21"/>
      <c r="O21" s="21"/>
      <c r="P21" s="21"/>
      <c r="Q21" s="21">
        <v>0.5</v>
      </c>
      <c r="R21" s="21">
        <v>2</v>
      </c>
      <c r="S21" s="21">
        <v>0.5</v>
      </c>
      <c r="T21" s="21">
        <v>2</v>
      </c>
      <c r="U21" s="9"/>
      <c r="V21" s="7"/>
      <c r="W21" s="27">
        <f t="shared" si="2"/>
        <v>4.5</v>
      </c>
      <c r="X21" s="27">
        <f t="shared" si="2"/>
        <v>18</v>
      </c>
      <c r="Y21" s="10">
        <f t="shared" si="6"/>
        <v>0.25</v>
      </c>
      <c r="Z21" s="11"/>
      <c r="AA21" s="11"/>
      <c r="AB21" s="19">
        <f t="shared" si="0"/>
        <v>56985.95</v>
      </c>
      <c r="AC21" s="19">
        <f>W21*9489*1.302+(W21*9489*1.302/(20*2))</f>
        <v>56985.95</v>
      </c>
      <c r="AD21" s="29">
        <f>W21*9489*1.302+(W21*9489*1.302/20*2)</f>
        <v>61155.66</v>
      </c>
      <c r="AE21" s="29">
        <f>AD21-AC21</f>
        <v>4169.71</v>
      </c>
      <c r="AF21" s="19">
        <f>C21*9489*1.302+(C21*9489*1.302/20*2)</f>
        <v>6795.07</v>
      </c>
      <c r="AG21" s="19">
        <v>6177.35</v>
      </c>
      <c r="AH21" s="19">
        <f>E21*9489*1.302+(E21*9489*1.302/20*2)</f>
        <v>6795.07</v>
      </c>
      <c r="AI21" s="19">
        <v>6671.53</v>
      </c>
      <c r="AJ21" s="19">
        <f>G21*9489*1.302+(G21*9489*1.302/20*2)</f>
        <v>6795.07</v>
      </c>
      <c r="AK21" s="19">
        <v>6692.1</v>
      </c>
      <c r="AL21" s="19">
        <f>I21*11163*1.302+(I21*11163*1.302/20*2)</f>
        <v>7993.82</v>
      </c>
      <c r="AM21" s="19">
        <v>7872.71</v>
      </c>
      <c r="AN21" s="19">
        <f>K21*11163*1.302+(K21*11163*1.302/20*2)</f>
        <v>23981.47</v>
      </c>
      <c r="AO21" s="19"/>
      <c r="AP21" s="19">
        <f>M21*11163*1.302+(M21*11163*1.302/20*2)</f>
        <v>0</v>
      </c>
      <c r="AQ21" s="19"/>
      <c r="AR21" s="19">
        <f>O21*11163*1.302+(O21*11163*1.302/20*2)</f>
        <v>0</v>
      </c>
      <c r="AS21" s="19"/>
      <c r="AT21" s="19">
        <f>Q21*11163*1.302+(Q21*11163*1.302/20*2)</f>
        <v>7993.82</v>
      </c>
      <c r="AU21" s="19"/>
      <c r="AV21" s="19">
        <f>S21*11163*1.302+(S21*11163*1.302/20*2)</f>
        <v>7993.82</v>
      </c>
      <c r="AW21" s="19"/>
      <c r="AX21" s="19">
        <f t="shared" si="4"/>
        <v>68348.14</v>
      </c>
      <c r="AY21" s="19">
        <f t="shared" si="1"/>
        <v>27413.69</v>
      </c>
      <c r="AZ21" s="32">
        <f t="shared" si="5"/>
        <v>-7192.48</v>
      </c>
    </row>
    <row r="22" spans="1:52" ht="13.5" customHeight="1">
      <c r="A22" s="7"/>
      <c r="B22" s="4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9"/>
      <c r="V22" s="7"/>
      <c r="W22" s="27">
        <f t="shared" si="2"/>
        <v>0</v>
      </c>
      <c r="X22" s="27">
        <f t="shared" si="2"/>
        <v>0</v>
      </c>
      <c r="Y22" s="10" t="e">
        <f t="shared" si="6"/>
        <v>#DIV/0!</v>
      </c>
      <c r="Z22" s="11"/>
      <c r="AA22" s="11"/>
      <c r="AB22" s="19">
        <f t="shared" si="0"/>
        <v>0</v>
      </c>
      <c r="AC22" s="19">
        <f t="shared" si="3"/>
        <v>0</v>
      </c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>
        <f t="shared" si="4"/>
        <v>0</v>
      </c>
      <c r="AY22" s="19">
        <f t="shared" si="1"/>
        <v>0</v>
      </c>
      <c r="AZ22" s="32">
        <f t="shared" si="5"/>
        <v>0</v>
      </c>
    </row>
    <row r="23" spans="1:52" ht="13.5" customHeight="1">
      <c r="A23" s="7">
        <v>9</v>
      </c>
      <c r="B23" s="43" t="s">
        <v>22</v>
      </c>
      <c r="C23" s="21">
        <v>1</v>
      </c>
      <c r="D23" s="21">
        <f>C23*4</f>
        <v>4</v>
      </c>
      <c r="E23" s="21">
        <v>1</v>
      </c>
      <c r="F23" s="21">
        <f>E23*4</f>
        <v>4</v>
      </c>
      <c r="G23" s="21">
        <v>1</v>
      </c>
      <c r="H23" s="21">
        <f>G23*4</f>
        <v>4</v>
      </c>
      <c r="I23" s="21">
        <v>1</v>
      </c>
      <c r="J23" s="21">
        <f>I23*4</f>
        <v>4</v>
      </c>
      <c r="K23" s="21">
        <v>1</v>
      </c>
      <c r="L23" s="21">
        <f>K23*4</f>
        <v>4</v>
      </c>
      <c r="M23" s="21"/>
      <c r="N23" s="21"/>
      <c r="O23" s="21"/>
      <c r="P23" s="21"/>
      <c r="Q23" s="21">
        <v>0.5</v>
      </c>
      <c r="R23" s="21">
        <v>2</v>
      </c>
      <c r="S23" s="21">
        <v>1</v>
      </c>
      <c r="T23" s="21">
        <v>4</v>
      </c>
      <c r="U23" s="9"/>
      <c r="V23" s="7"/>
      <c r="W23" s="27">
        <v>6.5</v>
      </c>
      <c r="X23" s="27">
        <v>26</v>
      </c>
      <c r="Y23" s="10">
        <f t="shared" si="6"/>
        <v>0.25</v>
      </c>
      <c r="Z23" s="11"/>
      <c r="AA23" s="11"/>
      <c r="AB23" s="19">
        <f t="shared" si="0"/>
        <v>82313.04</v>
      </c>
      <c r="AC23" s="19">
        <f>W23*9489*1.302+(W23*9489*1.302/(20*2))</f>
        <v>82313.04</v>
      </c>
      <c r="AD23" s="29">
        <f>W23*9489*1.302+(W23*9489*1.302/20*2)</f>
        <v>88335.95</v>
      </c>
      <c r="AE23" s="29">
        <f>AD23-AC23</f>
        <v>6022.91</v>
      </c>
      <c r="AF23" s="19">
        <f>C23*9489*1.302+(C23*9489*1.302/20*2)</f>
        <v>13590.15</v>
      </c>
      <c r="AG23" s="19">
        <v>12354.7</v>
      </c>
      <c r="AH23" s="19">
        <f>E23*9489*1.302+(E23*9489*1.302/20*2)</f>
        <v>13590.15</v>
      </c>
      <c r="AI23" s="19">
        <v>12354.7</v>
      </c>
      <c r="AJ23" s="19">
        <f>G23*9489*1.302+(G23*9489*1.302/20*2)</f>
        <v>13590.15</v>
      </c>
      <c r="AK23" s="19">
        <v>12354.7</v>
      </c>
      <c r="AL23" s="19">
        <f>I23*11163*1.302+(I23*11163*1.302/20*2)</f>
        <v>15987.65</v>
      </c>
      <c r="AM23" s="19">
        <v>14534.24</v>
      </c>
      <c r="AN23" s="19">
        <f>K23*11163*1.302+(K23*11163*1.302/20*2)</f>
        <v>15987.65</v>
      </c>
      <c r="AO23" s="19"/>
      <c r="AP23" s="19">
        <f>M23*11163*1.302+(M23*11163*1.302/20*2)</f>
        <v>0</v>
      </c>
      <c r="AQ23" s="19"/>
      <c r="AR23" s="19">
        <f>O23*11163*1.302+(O23*11163*1.302/20*2)</f>
        <v>0</v>
      </c>
      <c r="AS23" s="19"/>
      <c r="AT23" s="19">
        <f>Q23*11163*1.302+(Q23*11163*1.302/20*2)</f>
        <v>7993.82</v>
      </c>
      <c r="AU23" s="19"/>
      <c r="AV23" s="19">
        <f>S23*11163*1.302+(S23*11163*1.302/20*2)</f>
        <v>15987.65</v>
      </c>
      <c r="AW23" s="19"/>
      <c r="AX23" s="19">
        <f t="shared" si="4"/>
        <v>96727.22</v>
      </c>
      <c r="AY23" s="19">
        <f t="shared" si="1"/>
        <v>51598.34</v>
      </c>
      <c r="AZ23" s="32">
        <f t="shared" si="5"/>
        <v>-8391.27</v>
      </c>
    </row>
    <row r="24" spans="1:52" ht="13.5" customHeight="1">
      <c r="A24" s="7"/>
      <c r="B24" s="4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"/>
      <c r="V24" s="7"/>
      <c r="W24" s="27">
        <f t="shared" si="2"/>
        <v>0</v>
      </c>
      <c r="X24" s="27">
        <f t="shared" si="2"/>
        <v>0</v>
      </c>
      <c r="Y24" s="10" t="e">
        <f t="shared" si="6"/>
        <v>#DIV/0!</v>
      </c>
      <c r="Z24" s="11"/>
      <c r="AA24" s="11"/>
      <c r="AB24" s="19">
        <f t="shared" si="0"/>
        <v>0</v>
      </c>
      <c r="AC24" s="19">
        <f t="shared" si="3"/>
        <v>0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>
        <f t="shared" si="4"/>
        <v>0</v>
      </c>
      <c r="AY24" s="19">
        <f t="shared" si="1"/>
        <v>0</v>
      </c>
      <c r="AZ24" s="32">
        <f t="shared" si="5"/>
        <v>0</v>
      </c>
    </row>
    <row r="25" spans="1:52" ht="13.5" customHeight="1">
      <c r="A25" s="7">
        <v>10</v>
      </c>
      <c r="B25" s="43" t="s">
        <v>23</v>
      </c>
      <c r="C25" s="30">
        <v>0.5</v>
      </c>
      <c r="D25" s="21">
        <v>2</v>
      </c>
      <c r="E25" s="21">
        <v>0.5</v>
      </c>
      <c r="F25" s="21">
        <v>2</v>
      </c>
      <c r="G25" s="21">
        <v>0.5</v>
      </c>
      <c r="H25" s="21">
        <v>2</v>
      </c>
      <c r="I25" s="21">
        <v>0.5</v>
      </c>
      <c r="J25" s="21">
        <v>2</v>
      </c>
      <c r="K25" s="21">
        <v>0.5</v>
      </c>
      <c r="L25" s="21">
        <f>K25*4</f>
        <v>2</v>
      </c>
      <c r="M25" s="21"/>
      <c r="N25" s="21"/>
      <c r="O25" s="21"/>
      <c r="P25" s="21"/>
      <c r="Q25" s="21">
        <v>0.5</v>
      </c>
      <c r="R25" s="21">
        <v>2</v>
      </c>
      <c r="S25" s="21">
        <v>0.5</v>
      </c>
      <c r="T25" s="21">
        <v>2</v>
      </c>
      <c r="U25" s="9"/>
      <c r="V25" s="7"/>
      <c r="W25" s="27">
        <v>3.5</v>
      </c>
      <c r="X25" s="27">
        <v>14</v>
      </c>
      <c r="Y25" s="10">
        <f t="shared" si="6"/>
        <v>0.25</v>
      </c>
      <c r="Z25" s="11"/>
      <c r="AA25" s="11"/>
      <c r="AB25" s="19">
        <f t="shared" si="0"/>
        <v>44322.41</v>
      </c>
      <c r="AC25" s="19">
        <f>W25*9489*1.302+(W25*9489*1.302/(20*2))</f>
        <v>44322.41</v>
      </c>
      <c r="AD25" s="29">
        <f>W25*9489*1.302+(W25*9489*1.302/20*2)</f>
        <v>47565.51</v>
      </c>
      <c r="AE25" s="29">
        <f>AD25-AC25</f>
        <v>3243.1</v>
      </c>
      <c r="AF25" s="19">
        <f>C25*9489*1.302+(C25*9489*1.302/20*2)</f>
        <v>6795.07</v>
      </c>
      <c r="AG25" s="19">
        <v>6177.35</v>
      </c>
      <c r="AH25" s="19">
        <f>E25*9489*1.302+(E25*9489*1.302/20*2)</f>
        <v>6795.07</v>
      </c>
      <c r="AI25" s="33">
        <f>4744.5+1432.85</f>
        <v>6177.35</v>
      </c>
      <c r="AJ25" s="34">
        <f>G25*9489*1.302+(G25*9489*1.302/20*2)</f>
        <v>6795.07</v>
      </c>
      <c r="AK25" s="34">
        <v>6671.53</v>
      </c>
      <c r="AL25" s="19">
        <f>I25*11163*1.302+(I25*11163*1.302/20*2)</f>
        <v>7993.82</v>
      </c>
      <c r="AM25" s="33">
        <v>7872.71</v>
      </c>
      <c r="AN25" s="19">
        <f>K25*11163*1.302+(K25*11163*1.302/20*2)</f>
        <v>7993.82</v>
      </c>
      <c r="AO25" s="19"/>
      <c r="AP25" s="19">
        <f>M25*11163*1.302+(M25*11163*1.302/20*2)</f>
        <v>0</v>
      </c>
      <c r="AQ25" s="19"/>
      <c r="AR25" s="19">
        <f>O25*11163*1.302+(O25*11163*1.302/20*2)</f>
        <v>0</v>
      </c>
      <c r="AS25" s="19"/>
      <c r="AT25" s="19">
        <f>Q25*11163*1.302+(Q25*11163*1.302/20*2)</f>
        <v>7993.82</v>
      </c>
      <c r="AU25" s="19"/>
      <c r="AV25" s="19">
        <f>S25*11163*1.302+(S25*11163*1.302/20*2)</f>
        <v>7993.82</v>
      </c>
      <c r="AW25" s="19"/>
      <c r="AX25" s="19">
        <f t="shared" si="4"/>
        <v>52360.49</v>
      </c>
      <c r="AY25" s="19">
        <f t="shared" si="1"/>
        <v>26898.94</v>
      </c>
      <c r="AZ25" s="32">
        <f t="shared" si="5"/>
        <v>-4794.98</v>
      </c>
    </row>
    <row r="26" spans="1:52" ht="13.5" customHeight="1">
      <c r="A26" s="7"/>
      <c r="B26" s="4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9"/>
      <c r="V26" s="7"/>
      <c r="W26" s="27">
        <f t="shared" si="2"/>
        <v>0</v>
      </c>
      <c r="X26" s="27">
        <f t="shared" si="2"/>
        <v>0</v>
      </c>
      <c r="Y26" s="10" t="e">
        <f t="shared" si="6"/>
        <v>#DIV/0!</v>
      </c>
      <c r="Z26" s="11"/>
      <c r="AA26" s="11"/>
      <c r="AB26" s="19">
        <f t="shared" si="0"/>
        <v>0</v>
      </c>
      <c r="AC26" s="19">
        <f t="shared" si="3"/>
        <v>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f t="shared" si="4"/>
        <v>0</v>
      </c>
      <c r="AY26" s="19">
        <f t="shared" si="1"/>
        <v>0</v>
      </c>
      <c r="AZ26" s="32">
        <f t="shared" si="5"/>
        <v>0</v>
      </c>
    </row>
    <row r="27" spans="1:52" ht="13.5" customHeight="1">
      <c r="A27" s="7">
        <v>11</v>
      </c>
      <c r="B27" s="43" t="s">
        <v>24</v>
      </c>
      <c r="C27" s="21">
        <v>0.5</v>
      </c>
      <c r="D27" s="21">
        <v>2</v>
      </c>
      <c r="E27" s="21">
        <v>0.5</v>
      </c>
      <c r="F27" s="21">
        <v>2</v>
      </c>
      <c r="G27" s="21">
        <v>0.5</v>
      </c>
      <c r="H27" s="21">
        <v>2</v>
      </c>
      <c r="I27" s="21">
        <v>0.5</v>
      </c>
      <c r="J27" s="21">
        <v>2</v>
      </c>
      <c r="K27" s="21">
        <v>2</v>
      </c>
      <c r="L27" s="21">
        <f>K27*4</f>
        <v>8</v>
      </c>
      <c r="M27" s="21"/>
      <c r="N27" s="21"/>
      <c r="O27" s="21"/>
      <c r="P27" s="21"/>
      <c r="Q27" s="21">
        <v>0.5</v>
      </c>
      <c r="R27" s="21">
        <v>2</v>
      </c>
      <c r="S27" s="21">
        <v>0.5</v>
      </c>
      <c r="T27" s="21">
        <v>2</v>
      </c>
      <c r="U27" s="9"/>
      <c r="V27" s="7"/>
      <c r="W27" s="27">
        <v>5</v>
      </c>
      <c r="X27" s="27">
        <v>20</v>
      </c>
      <c r="Y27" s="10">
        <f t="shared" si="6"/>
        <v>0.25</v>
      </c>
      <c r="Z27" s="11"/>
      <c r="AA27" s="11"/>
      <c r="AB27" s="19">
        <f t="shared" si="0"/>
        <v>63317.72</v>
      </c>
      <c r="AC27" s="19">
        <f>W27*9489*1.302+(W27*9489*1.302/(20*2))</f>
        <v>63317.72</v>
      </c>
      <c r="AD27" s="29">
        <f>W27*9489*1.302+(W27*9489*1.302/20*2)</f>
        <v>67950.73</v>
      </c>
      <c r="AE27" s="29">
        <f>AD27-AC27</f>
        <v>4633.01</v>
      </c>
      <c r="AF27" s="19">
        <f>C27*9489*1.302+(C27*9489*1.302/20*2)</f>
        <v>6795.07</v>
      </c>
      <c r="AG27" s="19">
        <v>6177.35</v>
      </c>
      <c r="AH27" s="19">
        <f>E27*9489*1.302+(E27*9489*1.302/20*2)</f>
        <v>6795.07</v>
      </c>
      <c r="AI27" s="19">
        <v>6671.53</v>
      </c>
      <c r="AJ27" s="19">
        <f>G27*9489*1.302+(G27*9489*1.302/20*2)</f>
        <v>6795.07</v>
      </c>
      <c r="AK27" s="19">
        <v>6671.53</v>
      </c>
      <c r="AL27" s="19">
        <f>I27*11163*1.302+(I27*11163*1.302/20*2)</f>
        <v>7993.82</v>
      </c>
      <c r="AM27" s="19">
        <v>7872.71</v>
      </c>
      <c r="AN27" s="19">
        <f>K27*11163*1.302+(K27*11163*1.302/20*2)</f>
        <v>31975.3</v>
      </c>
      <c r="AO27" s="19"/>
      <c r="AP27" s="19">
        <f>M27*11163*1.302+(M27*11163*1.302/20*2)</f>
        <v>0</v>
      </c>
      <c r="AQ27" s="19"/>
      <c r="AR27" s="19">
        <f>O27*11163*1.302+(O27*11163*1.302/20*2)</f>
        <v>0</v>
      </c>
      <c r="AS27" s="19"/>
      <c r="AT27" s="19">
        <f>Q27*11163*1.302+(Q27*11163*1.302/20*2)</f>
        <v>7993.82</v>
      </c>
      <c r="AU27" s="19"/>
      <c r="AV27" s="19">
        <f>S27*11163*1.302+(S27*11163*1.302/20*2)</f>
        <v>7993.82</v>
      </c>
      <c r="AW27" s="19"/>
      <c r="AX27" s="19">
        <f t="shared" si="4"/>
        <v>76341.97</v>
      </c>
      <c r="AY27" s="19">
        <f t="shared" si="1"/>
        <v>27393.12</v>
      </c>
      <c r="AZ27" s="32">
        <f t="shared" si="5"/>
        <v>-8391.24</v>
      </c>
    </row>
    <row r="28" spans="1:52" ht="13.5" customHeight="1">
      <c r="A28" s="7"/>
      <c r="B28" s="4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9"/>
      <c r="V28" s="7"/>
      <c r="W28" s="27">
        <f t="shared" si="2"/>
        <v>0</v>
      </c>
      <c r="X28" s="27">
        <f t="shared" si="2"/>
        <v>0</v>
      </c>
      <c r="Y28" s="10" t="e">
        <f t="shared" si="6"/>
        <v>#DIV/0!</v>
      </c>
      <c r="Z28" s="11"/>
      <c r="AA28" s="11">
        <f>144.5-1.5-1.5-0.5-0.5-1.5-1</f>
        <v>138</v>
      </c>
      <c r="AB28" s="19">
        <f t="shared" si="0"/>
        <v>0</v>
      </c>
      <c r="AC28" s="19">
        <f t="shared" si="3"/>
        <v>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>
        <f t="shared" si="4"/>
        <v>0</v>
      </c>
      <c r="AY28" s="19">
        <f t="shared" si="1"/>
        <v>0</v>
      </c>
      <c r="AZ28" s="32">
        <f t="shared" si="5"/>
        <v>0</v>
      </c>
    </row>
    <row r="29" spans="1:52" ht="13.5" customHeight="1">
      <c r="A29" s="7">
        <v>12</v>
      </c>
      <c r="B29" s="43" t="s">
        <v>25</v>
      </c>
      <c r="C29" s="23">
        <v>0.5</v>
      </c>
      <c r="D29" s="23">
        <v>2</v>
      </c>
      <c r="E29" s="23">
        <v>0.5</v>
      </c>
      <c r="F29" s="23">
        <v>2</v>
      </c>
      <c r="G29" s="23">
        <v>0.5</v>
      </c>
      <c r="H29" s="23">
        <v>2</v>
      </c>
      <c r="I29" s="24"/>
      <c r="J29" s="24"/>
      <c r="K29" s="23">
        <v>1</v>
      </c>
      <c r="L29" s="21">
        <f>K29*4</f>
        <v>4</v>
      </c>
      <c r="M29" s="24"/>
      <c r="N29" s="24"/>
      <c r="O29" s="24"/>
      <c r="P29" s="24"/>
      <c r="Q29" s="24">
        <v>0.5</v>
      </c>
      <c r="R29" s="24">
        <v>2</v>
      </c>
      <c r="S29" s="23">
        <v>0.5</v>
      </c>
      <c r="T29" s="23">
        <v>2</v>
      </c>
      <c r="U29" s="9"/>
      <c r="V29" s="7"/>
      <c r="W29" s="27">
        <v>3.5</v>
      </c>
      <c r="X29" s="27">
        <v>14</v>
      </c>
      <c r="Y29" s="10">
        <f t="shared" si="6"/>
        <v>0.25</v>
      </c>
      <c r="Z29" s="11"/>
      <c r="AA29" s="11"/>
      <c r="AB29" s="19">
        <f t="shared" si="0"/>
        <v>44322.41</v>
      </c>
      <c r="AC29" s="19">
        <f>W29*9489*1.302+(W29*9489*1.302/(20*2))</f>
        <v>44322.41</v>
      </c>
      <c r="AD29" s="29">
        <f>W29*9489*1.302+(W29*9489*1.302/20*2)</f>
        <v>47565.51</v>
      </c>
      <c r="AE29" s="29">
        <f>AD29-AC29</f>
        <v>3243.1</v>
      </c>
      <c r="AF29" s="19">
        <f>C29*9489*1.302+(C29*9489*1.302/20*2)</f>
        <v>6795.07</v>
      </c>
      <c r="AG29" s="19">
        <v>6177.35</v>
      </c>
      <c r="AH29" s="19">
        <f>E29*9489*1.302+(E29*9489*1.302/20*2)</f>
        <v>6795.07</v>
      </c>
      <c r="AI29" s="19">
        <v>6177.35</v>
      </c>
      <c r="AJ29" s="19">
        <f>G29*9489*1.302+(G29*9489*1.302/20*2)</f>
        <v>6795.07</v>
      </c>
      <c r="AK29" s="19">
        <v>6671.51</v>
      </c>
      <c r="AL29" s="19">
        <f>I29*11163*1.302+(I29*11163*1.302/20*2)</f>
        <v>0</v>
      </c>
      <c r="AM29" s="19"/>
      <c r="AN29" s="19">
        <f>K29*11163*1.302+(K29*11163*1.302/20*2)</f>
        <v>15987.65</v>
      </c>
      <c r="AO29" s="19"/>
      <c r="AP29" s="19">
        <f>M29*11163*1.302+(M29*11163*1.302/20*2)</f>
        <v>0</v>
      </c>
      <c r="AQ29" s="19"/>
      <c r="AR29" s="19">
        <f>O29*11163*1.302+(O29*11163*1.302/20*2)</f>
        <v>0</v>
      </c>
      <c r="AS29" s="19"/>
      <c r="AT29" s="19">
        <f>Q29*11163*1.302+(Q29*11163*1.302/20*2)</f>
        <v>7993.82</v>
      </c>
      <c r="AU29" s="19"/>
      <c r="AV29" s="19">
        <f>S29*11163*1.302+(S29*11163*1.302/20*2)</f>
        <v>7993.82</v>
      </c>
      <c r="AW29" s="19"/>
      <c r="AX29" s="19">
        <f t="shared" si="4"/>
        <v>52360.5</v>
      </c>
      <c r="AY29" s="19">
        <f t="shared" si="1"/>
        <v>19026.21</v>
      </c>
      <c r="AZ29" s="32">
        <f t="shared" si="5"/>
        <v>-4794.99</v>
      </c>
    </row>
    <row r="30" spans="1:52" ht="13.5" customHeight="1">
      <c r="A30" s="7"/>
      <c r="B30" s="4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9"/>
      <c r="V30" s="7"/>
      <c r="W30" s="27">
        <f t="shared" si="2"/>
        <v>0</v>
      </c>
      <c r="X30" s="27">
        <f t="shared" si="2"/>
        <v>0</v>
      </c>
      <c r="Y30" s="10" t="e">
        <f t="shared" si="6"/>
        <v>#DIV/0!</v>
      </c>
      <c r="Z30" s="11"/>
      <c r="AA30" s="11"/>
      <c r="AB30" s="19">
        <f t="shared" si="0"/>
        <v>0</v>
      </c>
      <c r="AC30" s="19">
        <f t="shared" si="3"/>
        <v>0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>
        <f t="shared" si="4"/>
        <v>0</v>
      </c>
      <c r="AY30" s="19">
        <f t="shared" si="1"/>
        <v>0</v>
      </c>
      <c r="AZ30" s="32">
        <f t="shared" si="5"/>
        <v>0</v>
      </c>
    </row>
    <row r="31" spans="1:52" ht="13.5" customHeight="1">
      <c r="A31" s="7">
        <v>13</v>
      </c>
      <c r="B31" s="43" t="s">
        <v>26</v>
      </c>
      <c r="C31" s="22">
        <v>0.25</v>
      </c>
      <c r="D31" s="22">
        <v>1</v>
      </c>
      <c r="E31" s="22">
        <v>0.25</v>
      </c>
      <c r="F31" s="22">
        <v>1</v>
      </c>
      <c r="G31" s="22">
        <v>0.25</v>
      </c>
      <c r="H31" s="22">
        <v>1</v>
      </c>
      <c r="I31" s="22">
        <v>0.5</v>
      </c>
      <c r="J31" s="22">
        <v>2</v>
      </c>
      <c r="K31" s="22">
        <v>1</v>
      </c>
      <c r="L31" s="21">
        <f>K31*4</f>
        <v>4</v>
      </c>
      <c r="M31" s="22"/>
      <c r="N31" s="22"/>
      <c r="O31" s="22"/>
      <c r="P31" s="22"/>
      <c r="Q31" s="22">
        <v>0.5</v>
      </c>
      <c r="R31" s="22">
        <v>2</v>
      </c>
      <c r="S31" s="21">
        <v>0.5</v>
      </c>
      <c r="T31" s="21">
        <v>2</v>
      </c>
      <c r="U31" s="9"/>
      <c r="V31" s="7"/>
      <c r="W31" s="27">
        <v>3.25</v>
      </c>
      <c r="X31" s="27">
        <v>13</v>
      </c>
      <c r="Y31" s="10">
        <f t="shared" si="6"/>
        <v>0.25</v>
      </c>
      <c r="Z31" s="11"/>
      <c r="AA31" s="11"/>
      <c r="AB31" s="19">
        <f t="shared" si="0"/>
        <v>41156.52</v>
      </c>
      <c r="AC31" s="19">
        <f>W31*9489*1.302+(W31*9489*1.302/(20*2))</f>
        <v>41156.52</v>
      </c>
      <c r="AD31" s="29">
        <f>W31*9489*1.302+(W31*9489*1.302/20*2)</f>
        <v>44167.97</v>
      </c>
      <c r="AE31" s="29">
        <f>AD31-AC31</f>
        <v>3011.45</v>
      </c>
      <c r="AF31" s="19">
        <f>C31*9489*1.302+(C31*9489*1.302/20*2)</f>
        <v>3397.54</v>
      </c>
      <c r="AG31" s="19">
        <v>3088.67</v>
      </c>
      <c r="AH31" s="19">
        <f>E31*9489*1.302+(E31*9489*1.302/20*2)</f>
        <v>3397.54</v>
      </c>
      <c r="AI31" s="19">
        <v>3306.57</v>
      </c>
      <c r="AJ31" s="19">
        <f>G31*9489*1.302+(G31*9489*1.302/20*2)</f>
        <v>3397.54</v>
      </c>
      <c r="AK31" s="19">
        <v>3375.24</v>
      </c>
      <c r="AL31" s="19">
        <f>I31*11163*1.302+(I31*11163*1.302/20*2)</f>
        <v>7993.82</v>
      </c>
      <c r="AM31" s="19">
        <v>7686.1</v>
      </c>
      <c r="AN31" s="19">
        <f>K31*11163*1.302+(K31*11163*1.302/20*2)</f>
        <v>15987.65</v>
      </c>
      <c r="AO31" s="19"/>
      <c r="AP31" s="19">
        <f>M31*11163*1.302+(M31*11163*1.302/20*2)</f>
        <v>0</v>
      </c>
      <c r="AQ31" s="19"/>
      <c r="AR31" s="19">
        <f>O31*11163*1.302+(O31*11163*1.302/20*2)</f>
        <v>0</v>
      </c>
      <c r="AS31" s="19"/>
      <c r="AT31" s="19">
        <f>Q31*11163*1.302+(Q31*11163*1.302/20*2)</f>
        <v>7993.82</v>
      </c>
      <c r="AU31" s="19"/>
      <c r="AV31" s="19">
        <f>S31*11163*1.302+(S31*11163*1.302/20*2)</f>
        <v>7993.82</v>
      </c>
      <c r="AW31" s="19"/>
      <c r="AX31" s="19">
        <f t="shared" si="4"/>
        <v>50161.73</v>
      </c>
      <c r="AY31" s="19">
        <f t="shared" si="1"/>
        <v>17456.58</v>
      </c>
      <c r="AZ31" s="32">
        <f t="shared" si="5"/>
        <v>-5993.76</v>
      </c>
    </row>
    <row r="32" spans="1:52" ht="13.5" customHeight="1">
      <c r="A32" s="7"/>
      <c r="B32" s="4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9"/>
      <c r="V32" s="7"/>
      <c r="W32" s="27">
        <f t="shared" si="2"/>
        <v>0</v>
      </c>
      <c r="X32" s="27">
        <f t="shared" si="2"/>
        <v>0</v>
      </c>
      <c r="Y32" s="10"/>
      <c r="Z32" s="11"/>
      <c r="AA32" s="11"/>
      <c r="AB32" s="19">
        <f t="shared" si="0"/>
        <v>0</v>
      </c>
      <c r="AC32" s="19">
        <f t="shared" si="3"/>
        <v>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>
        <f t="shared" si="4"/>
        <v>0</v>
      </c>
      <c r="AY32" s="19">
        <f t="shared" si="1"/>
        <v>0</v>
      </c>
      <c r="AZ32" s="32">
        <f t="shared" si="5"/>
        <v>0</v>
      </c>
    </row>
    <row r="33" spans="1:52" ht="13.5" customHeight="1">
      <c r="A33" s="7">
        <v>14</v>
      </c>
      <c r="B33" s="43" t="s">
        <v>27</v>
      </c>
      <c r="C33" s="21">
        <v>0.5</v>
      </c>
      <c r="D33" s="21">
        <v>2</v>
      </c>
      <c r="E33" s="21">
        <v>0.5</v>
      </c>
      <c r="F33" s="21">
        <v>2</v>
      </c>
      <c r="G33" s="21">
        <v>0.5</v>
      </c>
      <c r="H33" s="21">
        <v>2</v>
      </c>
      <c r="I33" s="21">
        <v>0.5</v>
      </c>
      <c r="J33" s="21">
        <v>2</v>
      </c>
      <c r="K33" s="21">
        <v>1</v>
      </c>
      <c r="L33" s="21">
        <f>K33*4</f>
        <v>4</v>
      </c>
      <c r="M33" s="21"/>
      <c r="N33" s="21"/>
      <c r="O33" s="21"/>
      <c r="P33" s="21"/>
      <c r="Q33" s="21"/>
      <c r="R33" s="21"/>
      <c r="S33" s="21">
        <v>0.5</v>
      </c>
      <c r="T33" s="21">
        <v>2</v>
      </c>
      <c r="U33" s="9"/>
      <c r="V33" s="7"/>
      <c r="W33" s="27">
        <f t="shared" si="2"/>
        <v>3.5</v>
      </c>
      <c r="X33" s="27">
        <f t="shared" si="2"/>
        <v>14</v>
      </c>
      <c r="Y33" s="10">
        <f t="shared" si="6"/>
        <v>0.25</v>
      </c>
      <c r="Z33" s="11"/>
      <c r="AA33" s="11"/>
      <c r="AB33" s="19">
        <f t="shared" si="0"/>
        <v>44322.41</v>
      </c>
      <c r="AC33" s="19">
        <f>W33*9489*1.302+(W33*9489*1.302/(20*2))</f>
        <v>44322.41</v>
      </c>
      <c r="AD33" s="29">
        <f>W33*9489*1.302+(W33*9489*1.302/20*2)</f>
        <v>47565.51</v>
      </c>
      <c r="AE33" s="29">
        <f>AD33-AC33</f>
        <v>3243.1</v>
      </c>
      <c r="AF33" s="19">
        <f>C33*9489*1.302+(C33*9489*1.302/20*2)</f>
        <v>6795.07</v>
      </c>
      <c r="AG33" s="19">
        <v>6177.35</v>
      </c>
      <c r="AH33" s="19">
        <f>E33*9489*1.302+(E33*9489*1.302/20*2)</f>
        <v>6795.07</v>
      </c>
      <c r="AI33" s="19">
        <v>6671.53</v>
      </c>
      <c r="AJ33" s="19">
        <f>G33*9489*1.302+(G33*9489*1.302/20*2)</f>
        <v>6795.07</v>
      </c>
      <c r="AK33" s="19">
        <v>6692.1</v>
      </c>
      <c r="AL33" s="19">
        <f>I33*11163*1.302+(I33*11163*1.302/20*2)</f>
        <v>7993.82</v>
      </c>
      <c r="AM33" s="19">
        <v>7872.71</v>
      </c>
      <c r="AN33" s="19">
        <f>K33*11163*1.302+(K33*11163*1.302/20*2)</f>
        <v>15987.65</v>
      </c>
      <c r="AO33" s="19"/>
      <c r="AP33" s="19">
        <f>M33*11163*1.302+(M33*11163*1.302/20*2)</f>
        <v>0</v>
      </c>
      <c r="AQ33" s="19"/>
      <c r="AR33" s="19">
        <f>O33*11163*1.302+(O33*11163*1.302/20*2)</f>
        <v>0</v>
      </c>
      <c r="AS33" s="19"/>
      <c r="AT33" s="19">
        <f>Q33*11163*1.302+(Q33*11163*1.302/20*2)</f>
        <v>0</v>
      </c>
      <c r="AU33" s="19"/>
      <c r="AV33" s="19">
        <f>S33*11163*1.302+(S33*11163*1.302/20*2)</f>
        <v>7993.82</v>
      </c>
      <c r="AW33" s="19"/>
      <c r="AX33" s="19">
        <f t="shared" si="4"/>
        <v>52360.5</v>
      </c>
      <c r="AY33" s="19">
        <f t="shared" si="1"/>
        <v>27413.69</v>
      </c>
      <c r="AZ33" s="32">
        <f t="shared" si="5"/>
        <v>-4794.99</v>
      </c>
    </row>
    <row r="34" spans="1:52" ht="13.5" customHeight="1">
      <c r="A34" s="7"/>
      <c r="B34" s="4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9"/>
      <c r="V34" s="7"/>
      <c r="W34" s="27">
        <f t="shared" si="2"/>
        <v>0</v>
      </c>
      <c r="X34" s="27">
        <f t="shared" si="2"/>
        <v>0</v>
      </c>
      <c r="Y34" s="10" t="e">
        <f t="shared" si="6"/>
        <v>#DIV/0!</v>
      </c>
      <c r="Z34" s="11"/>
      <c r="AA34" s="11"/>
      <c r="AB34" s="19">
        <f t="shared" si="0"/>
        <v>0</v>
      </c>
      <c r="AC34" s="19">
        <f t="shared" si="3"/>
        <v>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>
        <f t="shared" si="4"/>
        <v>0</v>
      </c>
      <c r="AY34" s="19">
        <f t="shared" si="1"/>
        <v>0</v>
      </c>
      <c r="AZ34" s="32">
        <f t="shared" si="5"/>
        <v>0</v>
      </c>
    </row>
    <row r="35" spans="1:52" ht="13.5" customHeight="1">
      <c r="A35" s="7">
        <v>15</v>
      </c>
      <c r="B35" s="43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9"/>
      <c r="V35" s="7"/>
      <c r="W35" s="27">
        <f>C35+E35+G35+I35+K35+M35+O35+Q35+S35+U35</f>
        <v>0</v>
      </c>
      <c r="X35" s="27">
        <f>D35+F35+H35+J35+L35+N35+P35+R35+T35+V35</f>
        <v>0</v>
      </c>
      <c r="Y35" s="10" t="e">
        <f>W35/X35</f>
        <v>#DIV/0!</v>
      </c>
      <c r="Z35" s="11"/>
      <c r="AA35" s="11"/>
      <c r="AB35" s="19">
        <f t="shared" si="0"/>
        <v>0</v>
      </c>
      <c r="AC35" s="19">
        <f>((C35+E35+G35+I35+K35)*7800+(M35+O35+Q35+S35)*7800)*1.302</f>
        <v>0</v>
      </c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>
        <f t="shared" si="4"/>
        <v>0</v>
      </c>
      <c r="AY35" s="19">
        <f t="shared" si="1"/>
        <v>0</v>
      </c>
      <c r="AZ35" s="32">
        <f t="shared" si="5"/>
        <v>0</v>
      </c>
    </row>
    <row r="36" spans="1:52" ht="13.5" customHeight="1">
      <c r="A36" s="7">
        <v>15</v>
      </c>
      <c r="B36" s="43"/>
      <c r="C36" s="21"/>
      <c r="D36" s="21"/>
      <c r="E36" s="21"/>
      <c r="F36" s="21"/>
      <c r="G36" s="21"/>
      <c r="H36" s="21"/>
      <c r="I36" s="21"/>
      <c r="J36" s="21"/>
      <c r="K36" s="21">
        <v>0.5</v>
      </c>
      <c r="L36" s="21">
        <v>2</v>
      </c>
      <c r="M36" s="21">
        <v>0.5</v>
      </c>
      <c r="N36" s="21">
        <v>2</v>
      </c>
      <c r="O36" s="21"/>
      <c r="P36" s="21"/>
      <c r="Q36" s="21"/>
      <c r="R36" s="21"/>
      <c r="S36" s="21"/>
      <c r="T36" s="21"/>
      <c r="U36" s="9"/>
      <c r="V36" s="7"/>
      <c r="W36" s="27">
        <v>1</v>
      </c>
      <c r="X36" s="27">
        <v>4</v>
      </c>
      <c r="Y36" s="10">
        <f>W36/X36</f>
        <v>0.25</v>
      </c>
      <c r="Z36" s="11"/>
      <c r="AA36" s="11"/>
      <c r="AB36" s="19">
        <f t="shared" si="0"/>
        <v>12663.54</v>
      </c>
      <c r="AC36" s="19">
        <f>W36*9489*1.302+(W36*9489*1.302/(20*2))</f>
        <v>12663.54</v>
      </c>
      <c r="AD36" s="29">
        <f>W36*9489*1.302+(W36*9489*1.302/20*2)</f>
        <v>13590.15</v>
      </c>
      <c r="AE36" s="29">
        <f>AD36-AC36</f>
        <v>926.61</v>
      </c>
      <c r="AF36" s="19">
        <f>C36*9489*1.302+(C36*9489*1.302/20*2)</f>
        <v>0</v>
      </c>
      <c r="AG36" s="19"/>
      <c r="AH36" s="19">
        <f>E36*9489*1.302+(E36*9489*1.302/20*2)</f>
        <v>0</v>
      </c>
      <c r="AI36" s="19"/>
      <c r="AJ36" s="19">
        <f>G36*9489*1.302+(G36*9489*1.302/20*2)</f>
        <v>0</v>
      </c>
      <c r="AK36" s="19"/>
      <c r="AL36" s="19">
        <f>I36*11163*1.302+(I36*11163*1.302/20*2)</f>
        <v>0</v>
      </c>
      <c r="AM36" s="19"/>
      <c r="AN36" s="19">
        <f>K36*11163*1.302+(K36*11163*1.302/20*2)</f>
        <v>7993.82</v>
      </c>
      <c r="AO36" s="19"/>
      <c r="AP36" s="19">
        <f>M36*11163*1.302+(M36*11163*1.302/20*2)</f>
        <v>7993.82</v>
      </c>
      <c r="AQ36" s="19"/>
      <c r="AR36" s="19">
        <f>O36*11163*1.302+(O36*11163*1.302/20*2)</f>
        <v>0</v>
      </c>
      <c r="AS36" s="19"/>
      <c r="AT36" s="19">
        <f>Q36*11163*1.302+(Q36*11163*1.302/20*2)</f>
        <v>0</v>
      </c>
      <c r="AU36" s="19"/>
      <c r="AV36" s="19">
        <f>S36*11163*1.302+(S36*11163*1.302/20*2)</f>
        <v>0</v>
      </c>
      <c r="AW36" s="19"/>
      <c r="AX36" s="19">
        <f t="shared" si="4"/>
        <v>15987.64</v>
      </c>
      <c r="AY36" s="19">
        <f t="shared" si="1"/>
        <v>0</v>
      </c>
      <c r="AZ36" s="32">
        <f t="shared" si="5"/>
        <v>-2397.49</v>
      </c>
    </row>
    <row r="37" spans="1:52" ht="17.25" customHeight="1">
      <c r="A37" s="12"/>
      <c r="B37" s="42" t="s">
        <v>29</v>
      </c>
      <c r="C37" s="16">
        <f>C7+C9+C11+C13+C15+C17+C19+C21+C23+C25+C27+C29+C31+C33+C35</f>
        <v>7.5</v>
      </c>
      <c r="D37" s="16">
        <f aca="true" t="shared" si="7" ref="D37:X38">D7+D9+D11+D13+D15+D17+D19+D21+D23+D25+D27+D29+D31+D33+D35</f>
        <v>30</v>
      </c>
      <c r="E37" s="16">
        <f t="shared" si="7"/>
        <v>7.25</v>
      </c>
      <c r="F37" s="16">
        <f t="shared" si="7"/>
        <v>29</v>
      </c>
      <c r="G37" s="16">
        <f t="shared" si="7"/>
        <v>7.75</v>
      </c>
      <c r="H37" s="16">
        <f t="shared" si="7"/>
        <v>31</v>
      </c>
      <c r="I37" s="16">
        <f t="shared" si="7"/>
        <v>8.5</v>
      </c>
      <c r="J37" s="16">
        <f t="shared" si="7"/>
        <v>34</v>
      </c>
      <c r="K37" s="16">
        <f>K7+K9+K11+K13+K15+K17+K19+K21+K23+K25+K27+K29+K31+K33+K35+K36</f>
        <v>22.5</v>
      </c>
      <c r="L37" s="16">
        <f>L7+L9+L11+L13+L15+L17+L19+L21+L23+L25+L27+L29+L31+L33+L35+L36</f>
        <v>90</v>
      </c>
      <c r="M37" s="16">
        <f>M7+M9+M11+M13+M15+M17+M19+M21+M23+M25+M27+M29+M31+M33+M35+M36</f>
        <v>1</v>
      </c>
      <c r="N37" s="16">
        <f>N7+N9+N11+N13+N15+N17+N19+N21+N23+N25+N27+N29+N31+N33+N35+N36</f>
        <v>4</v>
      </c>
      <c r="O37" s="16">
        <f t="shared" si="7"/>
        <v>1</v>
      </c>
      <c r="P37" s="16">
        <f t="shared" si="7"/>
        <v>4</v>
      </c>
      <c r="Q37" s="16">
        <f t="shared" si="7"/>
        <v>5</v>
      </c>
      <c r="R37" s="16">
        <f t="shared" si="7"/>
        <v>20</v>
      </c>
      <c r="S37" s="16">
        <f t="shared" si="7"/>
        <v>7.5</v>
      </c>
      <c r="T37" s="16">
        <f t="shared" si="7"/>
        <v>30</v>
      </c>
      <c r="U37" s="13">
        <f t="shared" si="7"/>
        <v>0</v>
      </c>
      <c r="V37" s="12">
        <f t="shared" si="7"/>
        <v>0</v>
      </c>
      <c r="W37" s="16">
        <f>W7+W9+W11+W13+W15+W17+W19+W21+W23+W25+W27+W29+W31+W33+W35</f>
        <v>67</v>
      </c>
      <c r="X37" s="16">
        <f t="shared" si="7"/>
        <v>268</v>
      </c>
      <c r="Y37" s="14">
        <f t="shared" si="6"/>
        <v>0.25</v>
      </c>
      <c r="Z37" s="15"/>
      <c r="AA37" s="15"/>
      <c r="AB37" s="20">
        <f>AB7+AB9+AB11+AB13+AB15+AB17+AB19+AB21+AB23+AB25+AB27+AB29+AB31+AB33</f>
        <v>848457.51</v>
      </c>
      <c r="AC37" s="20">
        <f>AC7+AC9+AC11+AC13+AC15+AC17+AC19+AC21+AC23+AC25+AC27+AC29+AC31+AC33+AC35</f>
        <v>848457.51</v>
      </c>
      <c r="AD37" s="29">
        <f>W37*9489*1.302+(W37*9489*1.302/20*2)</f>
        <v>910539.77</v>
      </c>
      <c r="AE37" s="29">
        <f>AD37-AC37</f>
        <v>62082.26</v>
      </c>
      <c r="AF37" s="20">
        <f>SUM(AF7:AF34)</f>
        <v>101926.08</v>
      </c>
      <c r="AG37" s="20">
        <f aca="true" t="shared" si="8" ref="AG37:AY37">SUM(AG7:AG34)</f>
        <v>92664.03</v>
      </c>
      <c r="AH37" s="20">
        <f t="shared" si="8"/>
        <v>98528.54</v>
      </c>
      <c r="AI37" s="20">
        <f t="shared" si="8"/>
        <v>93056.42</v>
      </c>
      <c r="AJ37" s="20">
        <f t="shared" si="8"/>
        <v>105323.61</v>
      </c>
      <c r="AK37" s="20">
        <f t="shared" si="8"/>
        <v>100207.2</v>
      </c>
      <c r="AL37" s="20">
        <f t="shared" si="8"/>
        <v>135894.98</v>
      </c>
      <c r="AM37" s="20">
        <f t="shared" si="8"/>
        <v>136361.45</v>
      </c>
      <c r="AN37" s="20">
        <f>SUM(AN7:AN34)</f>
        <v>351728.28</v>
      </c>
      <c r="AO37" s="20">
        <f t="shared" si="8"/>
        <v>0</v>
      </c>
      <c r="AP37" s="20">
        <f>SUM(AP7:AP34)</f>
        <v>7993.82</v>
      </c>
      <c r="AQ37" s="20">
        <f t="shared" si="8"/>
        <v>0</v>
      </c>
      <c r="AR37" s="20">
        <f>SUM(AR7:AR34)</f>
        <v>15987.65</v>
      </c>
      <c r="AS37" s="20">
        <f t="shared" si="8"/>
        <v>0</v>
      </c>
      <c r="AT37" s="20">
        <f>SUM(AT7:AT34)</f>
        <v>79938.21</v>
      </c>
      <c r="AU37" s="20">
        <f t="shared" si="8"/>
        <v>0</v>
      </c>
      <c r="AV37" s="20">
        <f>SUM(AV7:AV34)</f>
        <v>119907.33</v>
      </c>
      <c r="AW37" s="20">
        <f t="shared" si="8"/>
        <v>0</v>
      </c>
      <c r="AX37" s="20">
        <f t="shared" si="8"/>
        <v>1017228.5</v>
      </c>
      <c r="AY37" s="20">
        <f t="shared" si="8"/>
        <v>422289.1</v>
      </c>
      <c r="AZ37" s="32">
        <f t="shared" si="5"/>
        <v>-106688.73</v>
      </c>
    </row>
    <row r="38" spans="1:52" ht="13.5" customHeight="1">
      <c r="A38" s="12"/>
      <c r="B38" s="42"/>
      <c r="C38" s="16">
        <f>C8+C10+C12+C14+C16+C18+C20+C22+C24+C26+C28+C30+C32+C34+C36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aca="true" t="shared" si="9" ref="G38:N38">G8+G10+G12+G14+G16+G18+G20+G22+G24+G26+G28+G30+G32+G34+G36</f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0.5</v>
      </c>
      <c r="L38" s="16">
        <f t="shared" si="9"/>
        <v>2</v>
      </c>
      <c r="M38" s="16">
        <f t="shared" si="9"/>
        <v>0.5</v>
      </c>
      <c r="N38" s="16">
        <f t="shared" si="9"/>
        <v>2</v>
      </c>
      <c r="O38" s="16">
        <f t="shared" si="7"/>
        <v>0</v>
      </c>
      <c r="P38" s="16">
        <f t="shared" si="7"/>
        <v>0</v>
      </c>
      <c r="Q38" s="16">
        <f t="shared" si="7"/>
        <v>0</v>
      </c>
      <c r="R38" s="16">
        <f t="shared" si="7"/>
        <v>0</v>
      </c>
      <c r="S38" s="16">
        <f t="shared" si="7"/>
        <v>0</v>
      </c>
      <c r="T38" s="16">
        <f t="shared" si="7"/>
        <v>0</v>
      </c>
      <c r="U38" s="13">
        <f t="shared" si="7"/>
        <v>0</v>
      </c>
      <c r="V38" s="12">
        <f t="shared" si="7"/>
        <v>0</v>
      </c>
      <c r="W38" s="16">
        <f t="shared" si="7"/>
        <v>1</v>
      </c>
      <c r="X38" s="16">
        <f t="shared" si="7"/>
        <v>4</v>
      </c>
      <c r="Y38" s="14">
        <f t="shared" si="6"/>
        <v>0.25</v>
      </c>
      <c r="Z38" s="15"/>
      <c r="AA38" s="15"/>
      <c r="AB38" s="20">
        <f>AB36</f>
        <v>12663.54</v>
      </c>
      <c r="AC38" s="20">
        <f>AC8+AC10+AC12+AC14+AC16+AC18+AC20+AC22+AC24+AC26+AC28+AC30+AC32+AC34+AC36</f>
        <v>12663.54</v>
      </c>
      <c r="AD38" s="29">
        <f>W38*9489*1.302+(W38*9489*1.302/20*2)</f>
        <v>13590.15</v>
      </c>
      <c r="AE38" s="29">
        <f>AD38-AC38</f>
        <v>926.61</v>
      </c>
      <c r="AF38" s="20">
        <f>AF36</f>
        <v>0</v>
      </c>
      <c r="AG38" s="20">
        <f aca="true" t="shared" si="10" ref="AG38:AY38">AG36</f>
        <v>0</v>
      </c>
      <c r="AH38" s="20">
        <f t="shared" si="10"/>
        <v>0</v>
      </c>
      <c r="AI38" s="20">
        <f t="shared" si="10"/>
        <v>0</v>
      </c>
      <c r="AJ38" s="20">
        <f t="shared" si="10"/>
        <v>0</v>
      </c>
      <c r="AK38" s="20">
        <f t="shared" si="10"/>
        <v>0</v>
      </c>
      <c r="AL38" s="20">
        <f t="shared" si="10"/>
        <v>0</v>
      </c>
      <c r="AM38" s="20">
        <f t="shared" si="10"/>
        <v>0</v>
      </c>
      <c r="AN38" s="20">
        <f>AN36</f>
        <v>7993.82</v>
      </c>
      <c r="AO38" s="20">
        <f t="shared" si="10"/>
        <v>0</v>
      </c>
      <c r="AP38" s="20">
        <f>AP36</f>
        <v>7993.82</v>
      </c>
      <c r="AQ38" s="20">
        <f t="shared" si="10"/>
        <v>0</v>
      </c>
      <c r="AR38" s="20">
        <f>AR36</f>
        <v>0</v>
      </c>
      <c r="AS38" s="20">
        <f t="shared" si="10"/>
        <v>0</v>
      </c>
      <c r="AT38" s="20">
        <f>AT36</f>
        <v>0</v>
      </c>
      <c r="AU38" s="20">
        <f t="shared" si="10"/>
        <v>0</v>
      </c>
      <c r="AV38" s="20">
        <f>AV36</f>
        <v>0</v>
      </c>
      <c r="AW38" s="20">
        <f t="shared" si="10"/>
        <v>0</v>
      </c>
      <c r="AX38" s="20">
        <f t="shared" si="10"/>
        <v>15987.64</v>
      </c>
      <c r="AY38" s="20">
        <f t="shared" si="10"/>
        <v>0</v>
      </c>
      <c r="AZ38" s="32">
        <f t="shared" si="5"/>
        <v>-2397.49</v>
      </c>
    </row>
    <row r="39" spans="1:52" ht="13.5" customHeight="1">
      <c r="A39" s="17"/>
      <c r="B39" s="17" t="s">
        <v>30</v>
      </c>
      <c r="C39" s="25"/>
      <c r="D39" s="25"/>
      <c r="E39" s="25"/>
      <c r="F39" s="25"/>
      <c r="G39" s="25"/>
      <c r="H39" s="25"/>
      <c r="I39" s="26">
        <v>7</v>
      </c>
      <c r="J39" s="26">
        <v>7</v>
      </c>
      <c r="K39" s="26">
        <v>7</v>
      </c>
      <c r="L39" s="26">
        <v>7</v>
      </c>
      <c r="M39" s="26">
        <v>7</v>
      </c>
      <c r="N39" s="26">
        <v>7</v>
      </c>
      <c r="O39" s="26">
        <v>7</v>
      </c>
      <c r="P39" s="26">
        <v>7</v>
      </c>
      <c r="Q39" s="25"/>
      <c r="R39" s="25"/>
      <c r="S39" s="25"/>
      <c r="T39" s="25"/>
      <c r="U39" s="18"/>
      <c r="V39" s="17"/>
      <c r="W39" s="28">
        <f>C39+E39+G39+I39+K39+M39+O39+Q39+S39+U39</f>
        <v>28</v>
      </c>
      <c r="X39" s="28">
        <f>D39+F39+H39+J39+L39+N39+P39+R39+T39+V39</f>
        <v>28</v>
      </c>
      <c r="Y39" s="14">
        <f>W39/X39</f>
        <v>1</v>
      </c>
      <c r="Z39" s="15"/>
      <c r="AA39" s="15"/>
      <c r="AB39" s="19">
        <f>AC39</f>
        <v>354579.26</v>
      </c>
      <c r="AC39" s="19">
        <f>W39*9489*1.302+(W39*9489*1.302/(20*2))</f>
        <v>354579.26</v>
      </c>
      <c r="AD39" s="29">
        <f>W39*9489*1.302+(W39*9489*1.302/20*2)</f>
        <v>380524.08</v>
      </c>
      <c r="AE39" s="29">
        <f>AD39-AC39</f>
        <v>25944.82</v>
      </c>
      <c r="AF39" s="19">
        <f>C39*9489*1.302+(C39*9489*1.302/20*2)</f>
        <v>0</v>
      </c>
      <c r="AG39" s="19"/>
      <c r="AH39" s="19">
        <f>E39*9489*1.302+(E39*9489*1.302/20*2)</f>
        <v>0</v>
      </c>
      <c r="AI39" s="19"/>
      <c r="AJ39" s="19">
        <f>G39*9489*1.302+(G39*9489*1.302/20*2)</f>
        <v>0</v>
      </c>
      <c r="AK39" s="19"/>
      <c r="AL39" s="19">
        <f>I39*11163*1.302+(I39*11163*1.302/20*2)-111913.54</f>
        <v>0</v>
      </c>
      <c r="AM39" s="19"/>
      <c r="AN39" s="35">
        <f>K39*11163*1.302+(K39*11163*1.302/20*2)+111913.54</f>
        <v>223827.08</v>
      </c>
      <c r="AO39" s="19"/>
      <c r="AP39" s="19">
        <f>M39*11163*1.302+(M39*11163*1.302/20*2)</f>
        <v>111913.54</v>
      </c>
      <c r="AQ39" s="19"/>
      <c r="AR39" s="19">
        <f>O39*11163*1.302+(O39*11163*1.302/20*2)</f>
        <v>111913.54</v>
      </c>
      <c r="AS39" s="19"/>
      <c r="AT39" s="19">
        <f>Q39*11163*1.302+(Q39*11163*1.302/20*2)</f>
        <v>0</v>
      </c>
      <c r="AU39" s="19"/>
      <c r="AV39" s="19">
        <f>S39*11163*1.302+(S39*11163*1.302/20*2)</f>
        <v>0</v>
      </c>
      <c r="AW39" s="19"/>
      <c r="AX39" s="19">
        <f>AF39+AH39+AJ39+AL39+AN39+AP39+AR39+AT39+AV39</f>
        <v>447654.16</v>
      </c>
      <c r="AY39" s="19">
        <f>AG39+AI39+AK39+AM39+AO39+AQ39+AS39+AU39+AW39</f>
        <v>0</v>
      </c>
      <c r="AZ39" s="32">
        <f t="shared" si="5"/>
        <v>-67130.08</v>
      </c>
    </row>
    <row r="40" spans="1:52" ht="21.75" customHeight="1">
      <c r="A40" s="12"/>
      <c r="B40" s="12" t="s">
        <v>28</v>
      </c>
      <c r="C40" s="16">
        <f>C37+C39</f>
        <v>7.5</v>
      </c>
      <c r="D40" s="16">
        <f aca="true" t="shared" si="11" ref="D40:V40">D37+D39</f>
        <v>30</v>
      </c>
      <c r="E40" s="16">
        <f t="shared" si="11"/>
        <v>7.25</v>
      </c>
      <c r="F40" s="16">
        <f t="shared" si="11"/>
        <v>29</v>
      </c>
      <c r="G40" s="16">
        <f t="shared" si="11"/>
        <v>7.75</v>
      </c>
      <c r="H40" s="16">
        <f t="shared" si="11"/>
        <v>31</v>
      </c>
      <c r="I40" s="16">
        <f t="shared" si="11"/>
        <v>15.5</v>
      </c>
      <c r="J40" s="16">
        <f t="shared" si="11"/>
        <v>41</v>
      </c>
      <c r="K40" s="16">
        <f t="shared" si="11"/>
        <v>29.5</v>
      </c>
      <c r="L40" s="16">
        <f t="shared" si="11"/>
        <v>97</v>
      </c>
      <c r="M40" s="16">
        <f t="shared" si="11"/>
        <v>8</v>
      </c>
      <c r="N40" s="16">
        <f t="shared" si="11"/>
        <v>11</v>
      </c>
      <c r="O40" s="16">
        <f t="shared" si="11"/>
        <v>8</v>
      </c>
      <c r="P40" s="16">
        <f t="shared" si="11"/>
        <v>11</v>
      </c>
      <c r="Q40" s="16">
        <f t="shared" si="11"/>
        <v>5</v>
      </c>
      <c r="R40" s="16">
        <f t="shared" si="11"/>
        <v>20</v>
      </c>
      <c r="S40" s="16">
        <f t="shared" si="11"/>
        <v>7.5</v>
      </c>
      <c r="T40" s="16">
        <f t="shared" si="11"/>
        <v>30</v>
      </c>
      <c r="U40" s="13">
        <f t="shared" si="11"/>
        <v>0</v>
      </c>
      <c r="V40" s="12">
        <f t="shared" si="11"/>
        <v>0</v>
      </c>
      <c r="W40" s="16">
        <f>SUM(W37:W39)</f>
        <v>96</v>
      </c>
      <c r="X40" s="16">
        <f>SUM(X37:X39)</f>
        <v>300</v>
      </c>
      <c r="Y40" s="15"/>
      <c r="Z40" s="15"/>
      <c r="AA40" s="15"/>
      <c r="AB40" s="20">
        <f>AB39+AB37+AB38</f>
        <v>1215700.31</v>
      </c>
      <c r="AC40" s="20">
        <f>AC39+AC37+AC38</f>
        <v>1215700.31</v>
      </c>
      <c r="AD40" s="29">
        <f>W40*9489*1.302+(W40*9489*1.302/20*2)</f>
        <v>1304654</v>
      </c>
      <c r="AE40" s="29">
        <f>SUM(AE7:AE39)</f>
        <v>151962.55</v>
      </c>
      <c r="AF40" s="20">
        <f>AF37+AF38+AF39</f>
        <v>101926.08</v>
      </c>
      <c r="AG40" s="20">
        <f aca="true" t="shared" si="12" ref="AG40:AY40">AG37+AG38+AG39</f>
        <v>92664.03</v>
      </c>
      <c r="AH40" s="20">
        <f t="shared" si="12"/>
        <v>98528.54</v>
      </c>
      <c r="AI40" s="20">
        <f t="shared" si="12"/>
        <v>93056.42</v>
      </c>
      <c r="AJ40" s="20">
        <f t="shared" si="12"/>
        <v>105323.61</v>
      </c>
      <c r="AK40" s="20">
        <f t="shared" si="12"/>
        <v>100207.2</v>
      </c>
      <c r="AL40" s="20">
        <f t="shared" si="12"/>
        <v>135894.98</v>
      </c>
      <c r="AM40" s="20">
        <f t="shared" si="12"/>
        <v>136361.45</v>
      </c>
      <c r="AN40" s="20">
        <f>AN37+AN38+AN39</f>
        <v>583549.18</v>
      </c>
      <c r="AO40" s="20">
        <f t="shared" si="12"/>
        <v>0</v>
      </c>
      <c r="AP40" s="20">
        <f>AP37+AP38+AP39</f>
        <v>127901.18</v>
      </c>
      <c r="AQ40" s="20">
        <f t="shared" si="12"/>
        <v>0</v>
      </c>
      <c r="AR40" s="20">
        <f>AR37+AR38+AR39</f>
        <v>127901.19</v>
      </c>
      <c r="AS40" s="20">
        <f t="shared" si="12"/>
        <v>0</v>
      </c>
      <c r="AT40" s="20">
        <f>AT37+AT38+AT39</f>
        <v>79938.21</v>
      </c>
      <c r="AU40" s="20">
        <f t="shared" si="12"/>
        <v>0</v>
      </c>
      <c r="AV40" s="20">
        <f>AV37+AV38+AV39</f>
        <v>119907.33</v>
      </c>
      <c r="AW40" s="20">
        <f t="shared" si="12"/>
        <v>0</v>
      </c>
      <c r="AX40" s="20">
        <f t="shared" si="12"/>
        <v>1480870.3</v>
      </c>
      <c r="AY40" s="20">
        <f t="shared" si="12"/>
        <v>422289.1</v>
      </c>
      <c r="AZ40" s="32">
        <f t="shared" si="5"/>
        <v>-176216.3</v>
      </c>
    </row>
    <row r="41" spans="19:28" ht="15" hidden="1">
      <c r="S41" t="s">
        <v>32</v>
      </c>
      <c r="W41">
        <f>W7+W9+W13+W15+W17+W21+W25+W27+W29+W33</f>
        <v>46.75</v>
      </c>
      <c r="X41">
        <f>X7+X9+X13+X15+X17+X21+X25+X27+X29+X33</f>
        <v>187</v>
      </c>
      <c r="AB41" s="2">
        <f>AB7+AB9+AB13+AB15+AB17+AB21+AB25+AB27+AB29+AB33</f>
        <v>592020.73</v>
      </c>
    </row>
    <row r="42" spans="19:28" ht="15" hidden="1">
      <c r="S42" t="s">
        <v>33</v>
      </c>
      <c r="W42">
        <f>W11+W19+W23+W31</f>
        <v>20.25</v>
      </c>
      <c r="X42">
        <f>X11+X19+X23+X31</f>
        <v>81</v>
      </c>
      <c r="AB42" s="2">
        <f>AB11+AB19+AB23+AB31</f>
        <v>256436.78</v>
      </c>
    </row>
    <row r="43" spans="19:28" ht="15" hidden="1">
      <c r="S43" t="s">
        <v>31</v>
      </c>
      <c r="W43">
        <f>W36</f>
        <v>1</v>
      </c>
      <c r="X43">
        <f>X36</f>
        <v>4</v>
      </c>
      <c r="AB43" s="2">
        <f>AB36</f>
        <v>12663.54</v>
      </c>
    </row>
    <row r="44" spans="2:28" ht="15" hidden="1">
      <c r="B44" s="1" t="s">
        <v>14</v>
      </c>
      <c r="C44">
        <f>C7/D7</f>
        <v>0.25</v>
      </c>
      <c r="E44">
        <f>E7/F7</f>
        <v>0.25</v>
      </c>
      <c r="G44">
        <f>G7/H7</f>
        <v>0.25</v>
      </c>
      <c r="I44">
        <f>I7/J7</f>
        <v>0.25</v>
      </c>
      <c r="K44">
        <f>K7/L7</f>
        <v>0.25</v>
      </c>
      <c r="W44">
        <f>W7/X7</f>
        <v>0.25</v>
      </c>
      <c r="X44">
        <f>X7/Y7</f>
        <v>64</v>
      </c>
      <c r="AB44" s="2">
        <f>AB7/AC7</f>
        <v>1</v>
      </c>
    </row>
    <row r="45" spans="2:28" ht="15" hidden="1">
      <c r="B45" s="1" t="s">
        <v>15</v>
      </c>
      <c r="C45">
        <f>C9/D9</f>
        <v>0.25</v>
      </c>
      <c r="E45">
        <f>E9/F9</f>
        <v>0.25</v>
      </c>
      <c r="G45">
        <f>G9/H9</f>
        <v>0.25</v>
      </c>
      <c r="I45">
        <f>I9/J9</f>
        <v>0.25</v>
      </c>
      <c r="K45">
        <f>K9/L9</f>
        <v>0.25</v>
      </c>
      <c r="Q45" t="e">
        <f>Q9/R9</f>
        <v>#DIV/0!</v>
      </c>
      <c r="S45">
        <f>S9/T9</f>
        <v>0.25</v>
      </c>
      <c r="U45" t="e">
        <f>U9/V9</f>
        <v>#DIV/0!</v>
      </c>
      <c r="W45">
        <f>W9/X9</f>
        <v>0.25</v>
      </c>
      <c r="X45">
        <f>X9/Y9</f>
        <v>96</v>
      </c>
      <c r="AB45" s="2">
        <f>AB9/AC9</f>
        <v>1</v>
      </c>
    </row>
    <row r="46" spans="2:28" ht="15" hidden="1">
      <c r="B46" s="1" t="s">
        <v>16</v>
      </c>
      <c r="C46">
        <f>C11/D11</f>
        <v>0.25</v>
      </c>
      <c r="E46">
        <f>E11/F11</f>
        <v>0.25</v>
      </c>
      <c r="G46">
        <f>G11/H11</f>
        <v>0.25</v>
      </c>
      <c r="I46">
        <f>I11/J11</f>
        <v>0.25</v>
      </c>
      <c r="K46">
        <f>K11/L11</f>
        <v>0.25</v>
      </c>
      <c r="Q46">
        <f>Q11/R11</f>
        <v>0.25</v>
      </c>
      <c r="S46">
        <f>S11/T11</f>
        <v>0.25</v>
      </c>
      <c r="U46" t="e">
        <f>U11/V11</f>
        <v>#DIV/0!</v>
      </c>
      <c r="W46">
        <f>W11/X11</f>
        <v>0.25</v>
      </c>
      <c r="X46">
        <f>X11/Y11</f>
        <v>88</v>
      </c>
      <c r="AB46" s="2">
        <f>AB11/AC11</f>
        <v>1</v>
      </c>
    </row>
    <row r="47" spans="2:28" ht="15" hidden="1">
      <c r="B47" s="1" t="s">
        <v>17</v>
      </c>
      <c r="C47">
        <f>C13/D13</f>
        <v>0.25</v>
      </c>
      <c r="E47">
        <f>E13/F13</f>
        <v>0.25</v>
      </c>
      <c r="G47">
        <f>G13/H13</f>
        <v>0.25</v>
      </c>
      <c r="I47">
        <f>I13/J13</f>
        <v>0.25</v>
      </c>
      <c r="K47">
        <f>K13/L13</f>
        <v>0.25</v>
      </c>
      <c r="S47">
        <f>S13/T13</f>
        <v>0.25</v>
      </c>
      <c r="U47" t="e">
        <f>U13/V13</f>
        <v>#DIV/0!</v>
      </c>
      <c r="W47">
        <f>W13/X13</f>
        <v>0.25</v>
      </c>
      <c r="X47">
        <f>X13/Y13</f>
        <v>88</v>
      </c>
      <c r="AB47" s="2">
        <f>AB13/AC13</f>
        <v>1</v>
      </c>
    </row>
    <row r="48" spans="2:28" ht="15" hidden="1">
      <c r="B48" s="1" t="s">
        <v>18</v>
      </c>
      <c r="C48">
        <f>C15/D15</f>
        <v>0.25</v>
      </c>
      <c r="E48">
        <f>E15/F15</f>
        <v>0.25</v>
      </c>
      <c r="G48">
        <f>G15/H15</f>
        <v>0.25</v>
      </c>
      <c r="I48">
        <f>I15/J15</f>
        <v>0.25</v>
      </c>
      <c r="K48">
        <f>K15/L15</f>
        <v>0.25</v>
      </c>
      <c r="M48" t="e">
        <f>M15/N15</f>
        <v>#DIV/0!</v>
      </c>
      <c r="O48">
        <f>O15/P15</f>
        <v>0.25</v>
      </c>
      <c r="Q48">
        <f>Q15/R15</f>
        <v>0.25</v>
      </c>
      <c r="S48">
        <f>S15/T15</f>
        <v>0.25</v>
      </c>
      <c r="U48" t="e">
        <f>U15/V15</f>
        <v>#DIV/0!</v>
      </c>
      <c r="W48">
        <f>W15/X15</f>
        <v>0.25</v>
      </c>
      <c r="X48">
        <f>X15/Y15</f>
        <v>100</v>
      </c>
      <c r="AB48" s="2">
        <f>AB15/AC15</f>
        <v>1</v>
      </c>
    </row>
    <row r="49" spans="2:28" ht="15" hidden="1">
      <c r="B49" s="1" t="s">
        <v>19</v>
      </c>
      <c r="C49" t="e">
        <f>C17/D17</f>
        <v>#DIV/0!</v>
      </c>
      <c r="E49" t="e">
        <f>E17/F17</f>
        <v>#DIV/0!</v>
      </c>
      <c r="G49">
        <f>G17/H17</f>
        <v>0.25</v>
      </c>
      <c r="I49">
        <f>I17/J17</f>
        <v>0.25</v>
      </c>
      <c r="K49">
        <f>K17/L17</f>
        <v>0.25</v>
      </c>
      <c r="M49">
        <f>M17/N17</f>
        <v>0.25</v>
      </c>
      <c r="W49">
        <f>W17/X17</f>
        <v>0.25</v>
      </c>
      <c r="X49">
        <f>X17/Y17</f>
        <v>80</v>
      </c>
      <c r="AB49" s="2">
        <f>AB17/AC17</f>
        <v>1</v>
      </c>
    </row>
    <row r="50" spans="2:28" ht="15" hidden="1">
      <c r="B50" s="1" t="s">
        <v>20</v>
      </c>
      <c r="C50">
        <f>C19/D19</f>
        <v>0.25</v>
      </c>
      <c r="E50">
        <f>E19/F19</f>
        <v>0.25</v>
      </c>
      <c r="G50">
        <f>G19/H19</f>
        <v>0.25</v>
      </c>
      <c r="I50">
        <f>I19/J19</f>
        <v>0.25</v>
      </c>
      <c r="K50">
        <f>K19/L19</f>
        <v>0.25</v>
      </c>
      <c r="M50" t="e">
        <f>M19/N19</f>
        <v>#DIV/0!</v>
      </c>
      <c r="O50" t="e">
        <f>O19/P19</f>
        <v>#DIV/0!</v>
      </c>
      <c r="Q50">
        <f>Q19/R19</f>
        <v>0.25</v>
      </c>
      <c r="S50">
        <f>S19/T19</f>
        <v>0.25</v>
      </c>
      <c r="U50" t="e">
        <f>U19/V19</f>
        <v>#DIV/0!</v>
      </c>
      <c r="W50">
        <f>W19/X19</f>
        <v>0.25</v>
      </c>
      <c r="X50">
        <f>X19/Y19</f>
        <v>80</v>
      </c>
      <c r="AB50" s="2">
        <f>AB19/AC19</f>
        <v>1</v>
      </c>
    </row>
    <row r="51" spans="2:28" ht="15" hidden="1">
      <c r="B51" s="1" t="s">
        <v>21</v>
      </c>
      <c r="C51">
        <f>C21/D21</f>
        <v>0.25</v>
      </c>
      <c r="E51">
        <f>E21/F21</f>
        <v>0.25</v>
      </c>
      <c r="G51">
        <f>G21/H21</f>
        <v>0.25</v>
      </c>
      <c r="I51">
        <f>I21/J21</f>
        <v>0.25</v>
      </c>
      <c r="K51">
        <f>K21/L21</f>
        <v>0.25</v>
      </c>
      <c r="Q51">
        <f>Q21/R21</f>
        <v>0.25</v>
      </c>
      <c r="S51">
        <f>S21/T21</f>
        <v>0.25</v>
      </c>
      <c r="U51" t="e">
        <f>U21/V21</f>
        <v>#DIV/0!</v>
      </c>
      <c r="W51">
        <f>W21/X21</f>
        <v>0.25</v>
      </c>
      <c r="X51">
        <f>X21/Y21</f>
        <v>72</v>
      </c>
      <c r="AB51" s="2">
        <f>AB21/AC21</f>
        <v>1</v>
      </c>
    </row>
    <row r="52" spans="2:28" ht="15" hidden="1">
      <c r="B52" s="1" t="s">
        <v>22</v>
      </c>
      <c r="C52">
        <f>C23/D23</f>
        <v>0.25</v>
      </c>
      <c r="E52">
        <f>E23/F23</f>
        <v>0.25</v>
      </c>
      <c r="G52">
        <f>G23/H23</f>
        <v>0.25</v>
      </c>
      <c r="I52">
        <f>I23/J23</f>
        <v>0.25</v>
      </c>
      <c r="K52">
        <f>K23/L23</f>
        <v>0.25</v>
      </c>
      <c r="O52" t="e">
        <f>O23/P23</f>
        <v>#DIV/0!</v>
      </c>
      <c r="Q52">
        <f>Q23/R23</f>
        <v>0.25</v>
      </c>
      <c r="S52">
        <f>S23/T23</f>
        <v>0.25</v>
      </c>
      <c r="U52" t="e">
        <f>U23/V23</f>
        <v>#DIV/0!</v>
      </c>
      <c r="W52">
        <f>W23/X23</f>
        <v>0.25</v>
      </c>
      <c r="X52">
        <f>X23/Y23</f>
        <v>104</v>
      </c>
      <c r="AB52" s="2">
        <f>AB23/AC23</f>
        <v>1</v>
      </c>
    </row>
    <row r="53" spans="2:28" ht="15" hidden="1">
      <c r="B53" s="1" t="s">
        <v>23</v>
      </c>
      <c r="C53">
        <f>C25/D25</f>
        <v>0.25</v>
      </c>
      <c r="E53">
        <f>E25/F25</f>
        <v>0.25</v>
      </c>
      <c r="G53">
        <f>G25/H25</f>
        <v>0.25</v>
      </c>
      <c r="I53">
        <f>I25/J25</f>
        <v>0.25</v>
      </c>
      <c r="K53">
        <f>K25/L25</f>
        <v>0.25</v>
      </c>
      <c r="Q53">
        <f>Q25/R25</f>
        <v>0.25</v>
      </c>
      <c r="S53">
        <f>S25/T25</f>
        <v>0.25</v>
      </c>
      <c r="U53" t="e">
        <f>U25/V25</f>
        <v>#DIV/0!</v>
      </c>
      <c r="W53">
        <f>W25/X25</f>
        <v>0.25</v>
      </c>
      <c r="X53">
        <f>X25/Y25</f>
        <v>56</v>
      </c>
      <c r="AB53" s="2">
        <f>AB25/AC25</f>
        <v>1</v>
      </c>
    </row>
    <row r="54" spans="2:28" ht="15" hidden="1">
      <c r="B54" s="1" t="s">
        <v>24</v>
      </c>
      <c r="C54">
        <f>C27/D27</f>
        <v>0.25</v>
      </c>
      <c r="E54">
        <f>E27/F27</f>
        <v>0.25</v>
      </c>
      <c r="G54">
        <f>G27/H27</f>
        <v>0.25</v>
      </c>
      <c r="I54">
        <f>I27/J27</f>
        <v>0.25</v>
      </c>
      <c r="K54">
        <f>K27/L27</f>
        <v>0.25</v>
      </c>
      <c r="S54">
        <f>S27/T27</f>
        <v>0.25</v>
      </c>
      <c r="W54">
        <f>W27/X27</f>
        <v>0.25</v>
      </c>
      <c r="X54">
        <f>X27/Y27</f>
        <v>80</v>
      </c>
      <c r="AB54" s="2">
        <f>AB27/AC27</f>
        <v>1</v>
      </c>
    </row>
    <row r="55" spans="2:28" ht="15" hidden="1">
      <c r="B55" s="1" t="s">
        <v>25</v>
      </c>
      <c r="C55">
        <f>C29/D29</f>
        <v>0.25</v>
      </c>
      <c r="E55">
        <f>E29/F29</f>
        <v>0.25</v>
      </c>
      <c r="G55">
        <f>G29/H29</f>
        <v>0.25</v>
      </c>
      <c r="K55">
        <f>K29/L29</f>
        <v>0.25</v>
      </c>
      <c r="S55">
        <f>S29/T29</f>
        <v>0.25</v>
      </c>
      <c r="U55" t="e">
        <f>U29/V29</f>
        <v>#DIV/0!</v>
      </c>
      <c r="W55">
        <f>W29/X29</f>
        <v>0.25</v>
      </c>
      <c r="X55">
        <f>X29/Y29</f>
        <v>56</v>
      </c>
      <c r="AB55" s="2">
        <f>AB29/AC29</f>
        <v>1</v>
      </c>
    </row>
    <row r="56" spans="2:28" ht="15" hidden="1">
      <c r="B56" s="1" t="s">
        <v>26</v>
      </c>
      <c r="C56">
        <f>C31/D31</f>
        <v>0.25</v>
      </c>
      <c r="E56">
        <f>E31/F31</f>
        <v>0.25</v>
      </c>
      <c r="G56">
        <f>G31/H31</f>
        <v>0.25</v>
      </c>
      <c r="I56">
        <f>I31/J31</f>
        <v>0.25</v>
      </c>
      <c r="K56">
        <f>K31/L31</f>
        <v>0.25</v>
      </c>
      <c r="Q56">
        <f>Q31/R31</f>
        <v>0.25</v>
      </c>
      <c r="S56">
        <f>S31/T31</f>
        <v>0.25</v>
      </c>
      <c r="U56" t="e">
        <f>U31/V31</f>
        <v>#DIV/0!</v>
      </c>
      <c r="W56">
        <f>W31/X31</f>
        <v>0.25</v>
      </c>
      <c r="X56">
        <f>X31/Y31</f>
        <v>52</v>
      </c>
      <c r="AB56" s="2">
        <f>AB31/AC31</f>
        <v>1</v>
      </c>
    </row>
    <row r="57" spans="2:28" ht="15" hidden="1">
      <c r="B57" s="1" t="s">
        <v>27</v>
      </c>
      <c r="C57">
        <f>C33/D33</f>
        <v>0.25</v>
      </c>
      <c r="I57">
        <f>I33/J33</f>
        <v>0.25</v>
      </c>
      <c r="K57">
        <f>K33/L33</f>
        <v>0.25</v>
      </c>
      <c r="W57">
        <f>W33/X33</f>
        <v>0.25</v>
      </c>
      <c r="X57">
        <f>X33/Y33</f>
        <v>56</v>
      </c>
      <c r="AB57" s="2">
        <f>AB33/AC33</f>
        <v>1</v>
      </c>
    </row>
    <row r="58" ht="15" hidden="1">
      <c r="AB58" s="2"/>
    </row>
    <row r="59" spans="19:28" ht="15" hidden="1">
      <c r="S59" t="s">
        <v>34</v>
      </c>
      <c r="W59">
        <f>W39</f>
        <v>28</v>
      </c>
      <c r="X59">
        <f>X39</f>
        <v>28</v>
      </c>
      <c r="AB59" s="2">
        <f>AB39</f>
        <v>354579.26</v>
      </c>
    </row>
    <row r="60" spans="30:34" ht="15">
      <c r="AD60" s="29">
        <f>AD40-AC40</f>
        <v>88953.69</v>
      </c>
      <c r="AG60" s="2">
        <f>AF40-AG40</f>
        <v>9262.05</v>
      </c>
      <c r="AH60">
        <f>E40*9489*1.302+(E40*9489*1.302/20*2)</f>
        <v>98528.55705</v>
      </c>
    </row>
    <row r="61" ht="15">
      <c r="AH61">
        <f>E40*9489*1.302+(E40*9489*1.302/(20*2))</f>
        <v>91810.7008875</v>
      </c>
    </row>
  </sheetData>
  <sheetProtection/>
  <mergeCells count="42">
    <mergeCell ref="AR5:AS5"/>
    <mergeCell ref="AT5:AU5"/>
    <mergeCell ref="AV5:AW5"/>
    <mergeCell ref="AX5:AY5"/>
    <mergeCell ref="AF5:AG5"/>
    <mergeCell ref="AH5:AI5"/>
    <mergeCell ref="AJ5:AK5"/>
    <mergeCell ref="AL5:AM5"/>
    <mergeCell ref="AN5:AO5"/>
    <mergeCell ref="AP5:AQ5"/>
    <mergeCell ref="B7:B8"/>
    <mergeCell ref="B9:B10"/>
    <mergeCell ref="B11:B12"/>
    <mergeCell ref="B33:B34"/>
    <mergeCell ref="B13:B14"/>
    <mergeCell ref="B15:B16"/>
    <mergeCell ref="O1:AB3"/>
    <mergeCell ref="S5:T5"/>
    <mergeCell ref="U5:V5"/>
    <mergeCell ref="A4:AB4"/>
    <mergeCell ref="A5:A6"/>
    <mergeCell ref="B5:B6"/>
    <mergeCell ref="C5:D5"/>
    <mergeCell ref="E5:F5"/>
    <mergeCell ref="G5:H5"/>
    <mergeCell ref="AB5:AB6"/>
    <mergeCell ref="B37:B38"/>
    <mergeCell ref="B17:B18"/>
    <mergeCell ref="B19:B20"/>
    <mergeCell ref="B21:B22"/>
    <mergeCell ref="B23:B24"/>
    <mergeCell ref="B27:B28"/>
    <mergeCell ref="B35:B36"/>
    <mergeCell ref="B29:B30"/>
    <mergeCell ref="B25:B26"/>
    <mergeCell ref="B31:B32"/>
    <mergeCell ref="O5:P5"/>
    <mergeCell ref="Q5:R5"/>
    <mergeCell ref="I5:J5"/>
    <mergeCell ref="W5:X5"/>
    <mergeCell ref="K5:L5"/>
    <mergeCell ref="M5:N5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8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1"/>
  <sheetViews>
    <sheetView tabSelected="1" workbookViewId="0" topLeftCell="A1">
      <selection activeCell="AB5" sqref="AB5:AB6"/>
    </sheetView>
  </sheetViews>
  <sheetFormatPr defaultColWidth="9.140625" defaultRowHeight="15"/>
  <cols>
    <col min="1" max="1" width="3.00390625" style="0" customWidth="1"/>
    <col min="2" max="2" width="10.00390625" style="0" customWidth="1"/>
    <col min="3" max="3" width="5.7109375" style="0" customWidth="1"/>
    <col min="4" max="4" width="5.421875" style="0" customWidth="1"/>
    <col min="5" max="5" width="5.28125" style="0" customWidth="1"/>
    <col min="6" max="7" width="6.00390625" style="0" customWidth="1"/>
    <col min="8" max="8" width="4.00390625" style="0" customWidth="1"/>
    <col min="9" max="9" width="5.28125" style="0" customWidth="1"/>
    <col min="10" max="10" width="5.00390625" style="0" customWidth="1"/>
    <col min="11" max="11" width="5.7109375" style="0" customWidth="1"/>
    <col min="12" max="12" width="5.28125" style="0" customWidth="1"/>
    <col min="13" max="13" width="5.140625" style="0" customWidth="1"/>
    <col min="14" max="14" width="4.421875" style="0" customWidth="1"/>
    <col min="15" max="16" width="5.00390625" style="0" customWidth="1"/>
    <col min="17" max="17" width="4.7109375" style="0" customWidth="1"/>
    <col min="18" max="18" width="5.7109375" style="0" customWidth="1"/>
    <col min="19" max="19" width="6.421875" style="0" customWidth="1"/>
    <col min="20" max="20" width="5.28125" style="0" customWidth="1"/>
    <col min="21" max="21" width="6.8515625" style="0" hidden="1" customWidth="1"/>
    <col min="22" max="22" width="5.140625" style="0" hidden="1" customWidth="1"/>
    <col min="23" max="23" width="7.140625" style="0" customWidth="1"/>
    <col min="24" max="24" width="7.7109375" style="0" customWidth="1"/>
    <col min="25" max="25" width="10.57421875" style="0" hidden="1" customWidth="1"/>
    <col min="26" max="27" width="0" style="0" hidden="1" customWidth="1"/>
    <col min="28" max="28" width="17.7109375" style="0" customWidth="1"/>
    <col min="29" max="29" width="13.421875" style="0" hidden="1" customWidth="1"/>
    <col min="30" max="30" width="13.421875" style="29" hidden="1" customWidth="1"/>
    <col min="31" max="32" width="9.421875" style="0" hidden="1" customWidth="1"/>
    <col min="33" max="33" width="11.140625" style="0" hidden="1" customWidth="1"/>
    <col min="34" max="34" width="10.421875" style="0" hidden="1" customWidth="1"/>
    <col min="35" max="35" width="10.57421875" style="0" hidden="1" customWidth="1"/>
    <col min="36" max="36" width="10.421875" style="0" hidden="1" customWidth="1"/>
    <col min="37" max="37" width="10.28125" style="0" hidden="1" customWidth="1"/>
    <col min="38" max="38" width="10.421875" style="0" hidden="1" customWidth="1"/>
    <col min="39" max="39" width="12.7109375" style="0" hidden="1" customWidth="1"/>
    <col min="40" max="40" width="10.421875" style="0" hidden="1" customWidth="1"/>
    <col min="41" max="41" width="11.28125" style="0" hidden="1" customWidth="1"/>
    <col min="42" max="42" width="0" style="0" hidden="1" customWidth="1"/>
    <col min="43" max="43" width="11.421875" style="0" hidden="1" customWidth="1"/>
    <col min="44" max="44" width="0" style="0" hidden="1" customWidth="1"/>
    <col min="45" max="45" width="11.7109375" style="0" hidden="1" customWidth="1"/>
    <col min="46" max="46" width="0" style="0" hidden="1" customWidth="1"/>
    <col min="47" max="47" width="11.57421875" style="0" hidden="1" customWidth="1"/>
    <col min="48" max="48" width="0" style="0" hidden="1" customWidth="1"/>
    <col min="49" max="49" width="11.57421875" style="0" hidden="1" customWidth="1"/>
    <col min="50" max="50" width="0" style="0" hidden="1" customWidth="1"/>
    <col min="51" max="51" width="11.421875" style="0" hidden="1" customWidth="1"/>
    <col min="52" max="52" width="11.8515625" style="0" hidden="1" customWidth="1"/>
    <col min="53" max="53" width="14.00390625" style="0" hidden="1" customWidth="1"/>
  </cols>
  <sheetData>
    <row r="1" spans="15:28" ht="15">
      <c r="O1" s="48" t="s">
        <v>42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5:28" ht="15"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5:28" ht="29.25" customHeight="1"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50.25" customHeight="1">
      <c r="A4" s="45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52" ht="27" customHeight="1">
      <c r="A5" s="41" t="s">
        <v>0</v>
      </c>
      <c r="B5" s="41" t="s">
        <v>1</v>
      </c>
      <c r="C5" s="41" t="s">
        <v>2</v>
      </c>
      <c r="D5" s="41"/>
      <c r="E5" s="41" t="s">
        <v>3</v>
      </c>
      <c r="F5" s="41"/>
      <c r="G5" s="41" t="s">
        <v>4</v>
      </c>
      <c r="H5" s="41"/>
      <c r="I5" s="41" t="s">
        <v>5</v>
      </c>
      <c r="J5" s="41"/>
      <c r="K5" s="41" t="s">
        <v>6</v>
      </c>
      <c r="L5" s="41"/>
      <c r="M5" s="41" t="s">
        <v>7</v>
      </c>
      <c r="N5" s="41"/>
      <c r="O5" s="41" t="s">
        <v>8</v>
      </c>
      <c r="P5" s="41"/>
      <c r="Q5" s="41" t="s">
        <v>9</v>
      </c>
      <c r="R5" s="41"/>
      <c r="S5" s="41" t="s">
        <v>10</v>
      </c>
      <c r="T5" s="41"/>
      <c r="U5" s="41" t="s">
        <v>11</v>
      </c>
      <c r="V5" s="41"/>
      <c r="W5" s="41" t="s">
        <v>37</v>
      </c>
      <c r="X5" s="41"/>
      <c r="Y5" s="4"/>
      <c r="Z5" s="4"/>
      <c r="AA5" s="4"/>
      <c r="AB5" s="47" t="s">
        <v>36</v>
      </c>
      <c r="AC5" s="5"/>
      <c r="AG5" s="41" t="s">
        <v>2</v>
      </c>
      <c r="AH5" s="41"/>
      <c r="AI5" s="41" t="s">
        <v>3</v>
      </c>
      <c r="AJ5" s="41"/>
      <c r="AK5" s="41" t="s">
        <v>4</v>
      </c>
      <c r="AL5" s="41"/>
      <c r="AM5" s="41" t="s">
        <v>5</v>
      </c>
      <c r="AN5" s="41"/>
      <c r="AO5" s="41" t="s">
        <v>6</v>
      </c>
      <c r="AP5" s="41"/>
      <c r="AQ5" s="41" t="s">
        <v>7</v>
      </c>
      <c r="AR5" s="41"/>
      <c r="AS5" s="41" t="s">
        <v>8</v>
      </c>
      <c r="AT5" s="41"/>
      <c r="AU5" s="41" t="s">
        <v>9</v>
      </c>
      <c r="AV5" s="41"/>
      <c r="AW5" s="41" t="s">
        <v>10</v>
      </c>
      <c r="AX5" s="41"/>
      <c r="AY5" s="41" t="s">
        <v>28</v>
      </c>
      <c r="AZ5" s="41"/>
    </row>
    <row r="6" spans="1:52" ht="50.25" customHeight="1">
      <c r="A6" s="41"/>
      <c r="B6" s="41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6" t="s">
        <v>12</v>
      </c>
      <c r="J6" s="6" t="s">
        <v>13</v>
      </c>
      <c r="K6" s="6" t="s">
        <v>12</v>
      </c>
      <c r="L6" s="6" t="s">
        <v>13</v>
      </c>
      <c r="M6" s="6" t="s">
        <v>12</v>
      </c>
      <c r="N6" s="6" t="s">
        <v>13</v>
      </c>
      <c r="O6" s="6" t="s">
        <v>12</v>
      </c>
      <c r="P6" s="6" t="s">
        <v>13</v>
      </c>
      <c r="Q6" s="6" t="s">
        <v>12</v>
      </c>
      <c r="R6" s="6" t="s">
        <v>13</v>
      </c>
      <c r="S6" s="6" t="s">
        <v>12</v>
      </c>
      <c r="T6" s="6" t="s">
        <v>13</v>
      </c>
      <c r="U6" s="6" t="s">
        <v>12</v>
      </c>
      <c r="V6" s="6" t="s">
        <v>13</v>
      </c>
      <c r="W6" s="6" t="s">
        <v>12</v>
      </c>
      <c r="X6" s="6" t="s">
        <v>13</v>
      </c>
      <c r="Y6" s="4"/>
      <c r="Z6" s="4"/>
      <c r="AA6" s="4">
        <f>6*0.25</f>
        <v>1.5</v>
      </c>
      <c r="AB6" s="47"/>
      <c r="AC6" s="5"/>
      <c r="AG6" s="31" t="s">
        <v>40</v>
      </c>
      <c r="AH6" s="31" t="s">
        <v>41</v>
      </c>
      <c r="AI6" s="31" t="s">
        <v>40</v>
      </c>
      <c r="AJ6" s="31" t="s">
        <v>41</v>
      </c>
      <c r="AK6" s="31" t="s">
        <v>40</v>
      </c>
      <c r="AL6" s="31" t="s">
        <v>41</v>
      </c>
      <c r="AM6" s="31" t="s">
        <v>40</v>
      </c>
      <c r="AN6" s="31" t="s">
        <v>41</v>
      </c>
      <c r="AO6" s="31" t="s">
        <v>40</v>
      </c>
      <c r="AP6" s="31" t="s">
        <v>41</v>
      </c>
      <c r="AQ6" s="31" t="s">
        <v>40</v>
      </c>
      <c r="AR6" s="31" t="s">
        <v>41</v>
      </c>
      <c r="AS6" s="31" t="s">
        <v>40</v>
      </c>
      <c r="AT6" s="31" t="s">
        <v>41</v>
      </c>
      <c r="AU6" s="31" t="s">
        <v>40</v>
      </c>
      <c r="AV6" s="31" t="s">
        <v>41</v>
      </c>
      <c r="AW6" s="31" t="s">
        <v>40</v>
      </c>
      <c r="AX6" s="31" t="s">
        <v>41</v>
      </c>
      <c r="AY6" s="31" t="s">
        <v>40</v>
      </c>
      <c r="AZ6" s="31" t="s">
        <v>41</v>
      </c>
    </row>
    <row r="7" spans="1:54" ht="13.5" customHeight="1">
      <c r="A7" s="7">
        <v>1</v>
      </c>
      <c r="B7" s="43" t="s">
        <v>14</v>
      </c>
      <c r="C7" s="8">
        <v>0.5</v>
      </c>
      <c r="D7" s="8">
        <v>2</v>
      </c>
      <c r="E7" s="8">
        <v>0.5</v>
      </c>
      <c r="F7" s="8">
        <v>2</v>
      </c>
      <c r="G7" s="8">
        <v>0.5</v>
      </c>
      <c r="H7" s="8">
        <v>2</v>
      </c>
      <c r="I7" s="8">
        <v>0.5</v>
      </c>
      <c r="J7" s="8">
        <v>2</v>
      </c>
      <c r="K7" s="8">
        <v>2</v>
      </c>
      <c r="L7" s="8">
        <f>K7*4</f>
        <v>8</v>
      </c>
      <c r="M7" s="7"/>
      <c r="N7" s="7"/>
      <c r="O7" s="7"/>
      <c r="P7" s="7"/>
      <c r="Q7" s="7"/>
      <c r="R7" s="7"/>
      <c r="S7" s="7"/>
      <c r="T7" s="7"/>
      <c r="U7" s="9"/>
      <c r="V7" s="7"/>
      <c r="W7" s="27">
        <f>C7+E7+G7+I7+K7+M7+O7+Q7+S7+U7</f>
        <v>4</v>
      </c>
      <c r="X7" s="27">
        <f>D7+F7+H7+J7+L7+N7+P7+R7+T7+V7</f>
        <v>16</v>
      </c>
      <c r="Y7" s="10">
        <f>W7/X7</f>
        <v>0.25</v>
      </c>
      <c r="Z7" s="11"/>
      <c r="AA7" s="11"/>
      <c r="AB7" s="19">
        <v>58612.81</v>
      </c>
      <c r="AC7" s="19">
        <f>W7*9489*1.302+(W7*9489*1.302/(20*2))</f>
        <v>50654.18</v>
      </c>
      <c r="AD7" s="37">
        <f>W7*9489*1.302+(W7*9489*1.302/20*2)</f>
        <v>54360.58</v>
      </c>
      <c r="AE7" s="29">
        <f>AD7-AC7</f>
        <v>3706.4</v>
      </c>
      <c r="AF7" s="37">
        <f>(C7+E7+G7)*9489*1.302+(I7+K7+M7+O7+Q7+S7)*11163*1.302</f>
        <v>54867.58</v>
      </c>
      <c r="AG7" s="19">
        <f>C7*9489*1.302+(C7*9489*1.302/20*2)</f>
        <v>6795.07</v>
      </c>
      <c r="AH7" s="19">
        <v>6177.35</v>
      </c>
      <c r="AI7" s="19">
        <f>E7*9489*1.302+(E7*9489*1.302/20*2)</f>
        <v>6795.07</v>
      </c>
      <c r="AJ7" s="19">
        <v>6547.98</v>
      </c>
      <c r="AK7" s="19">
        <f>G7*9489*1.302+(G7*9489*1.302/20*2)</f>
        <v>6795.07</v>
      </c>
      <c r="AL7" s="19">
        <v>6671.53</v>
      </c>
      <c r="AM7" s="19">
        <f>I7*11163*1.302+(I7*11163*1.302/20*2)</f>
        <v>7993.82</v>
      </c>
      <c r="AN7" s="19">
        <v>7872.69</v>
      </c>
      <c r="AO7" s="19">
        <f>K7*11163*1.302+(K7*11163*1.302/20*2)</f>
        <v>31975.3</v>
      </c>
      <c r="AP7" s="19"/>
      <c r="AQ7" s="19">
        <f>M7*11163*1.302+(M7*11163*1.302/20*2)</f>
        <v>0</v>
      </c>
      <c r="AR7" s="19"/>
      <c r="AS7" s="19">
        <f>O7*11163*1.302+(O7*11163*1.302/20*2)</f>
        <v>0</v>
      </c>
      <c r="AT7" s="19"/>
      <c r="AU7" s="19">
        <f>Q7*11163*1.302+(Q7*11163*1.302/20*2)</f>
        <v>0</v>
      </c>
      <c r="AV7" s="19"/>
      <c r="AW7" s="19">
        <f>S7*11163*1.302+(S7*11163*1.302/20*2)</f>
        <v>0</v>
      </c>
      <c r="AX7" s="19"/>
      <c r="AY7" s="19">
        <f>AG7+AI7+AK7+AM7+AO7+AQ7+AS7+AU7+AW7</f>
        <v>60354.33</v>
      </c>
      <c r="AZ7" s="19">
        <f aca="true" t="shared" si="0" ref="AZ7:AZ36">AH7+AJ7+AL7+AN7+AP7+AR7+AT7+AV7+AX7</f>
        <v>27269.55</v>
      </c>
      <c r="BA7" s="32">
        <f>AD7-AY7</f>
        <v>-5993.75</v>
      </c>
      <c r="BB7" s="32"/>
    </row>
    <row r="8" spans="1:53" ht="13.5" customHeight="1">
      <c r="A8" s="7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7"/>
      <c r="W8" s="27">
        <f aca="true" t="shared" si="1" ref="W8:X34">C8+E8+G8+I8+K8+M8+O8+Q8+S8+U8</f>
        <v>0</v>
      </c>
      <c r="X8" s="27">
        <f t="shared" si="1"/>
        <v>0</v>
      </c>
      <c r="Y8" s="10"/>
      <c r="Z8" s="11"/>
      <c r="AA8" s="11"/>
      <c r="AB8" s="19">
        <f aca="true" t="shared" si="2" ref="AB8:AB35">AC8</f>
        <v>0</v>
      </c>
      <c r="AC8" s="19">
        <f aca="true" t="shared" si="3" ref="AC8:AC34">((C8+E8+G8+I8+K8)*7500+(M8+O8+Q8+S8)*7800)*1.302</f>
        <v>0</v>
      </c>
      <c r="AD8" s="37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>
        <f aca="true" t="shared" si="4" ref="AY8:AY36">AG8+AI8+AK8+AM8+AO8+AQ8+AS8+AU8+AW8</f>
        <v>0</v>
      </c>
      <c r="AZ8" s="19">
        <f t="shared" si="0"/>
        <v>0</v>
      </c>
      <c r="BA8" s="32">
        <f aca="true" t="shared" si="5" ref="BA8:BA40">AD8-AY8</f>
        <v>0</v>
      </c>
    </row>
    <row r="9" spans="1:53" ht="13.5" customHeight="1">
      <c r="A9" s="7">
        <v>2</v>
      </c>
      <c r="B9" s="43" t="s">
        <v>15</v>
      </c>
      <c r="C9" s="8">
        <v>1</v>
      </c>
      <c r="D9" s="8">
        <v>4</v>
      </c>
      <c r="E9" s="8">
        <v>1</v>
      </c>
      <c r="F9" s="40">
        <v>4</v>
      </c>
      <c r="G9" s="40">
        <f>1-0.25</f>
        <v>0.75</v>
      </c>
      <c r="H9" s="40">
        <f>4-1</f>
        <v>3</v>
      </c>
      <c r="I9" s="40">
        <f>1+0.25</f>
        <v>1.25</v>
      </c>
      <c r="J9" s="40">
        <f>4+1</f>
        <v>5</v>
      </c>
      <c r="K9" s="8">
        <v>1</v>
      </c>
      <c r="L9" s="8">
        <f>K9*4</f>
        <v>4</v>
      </c>
      <c r="M9" s="8"/>
      <c r="N9" s="8"/>
      <c r="O9" s="8"/>
      <c r="P9" s="8"/>
      <c r="Q9" s="8"/>
      <c r="R9" s="8"/>
      <c r="S9" s="8">
        <v>1</v>
      </c>
      <c r="T9" s="8">
        <v>4</v>
      </c>
      <c r="U9" s="9"/>
      <c r="V9" s="7"/>
      <c r="W9" s="27">
        <f t="shared" si="1"/>
        <v>6</v>
      </c>
      <c r="X9" s="27">
        <f t="shared" si="1"/>
        <v>24</v>
      </c>
      <c r="Y9" s="10">
        <f aca="true" t="shared" si="6" ref="Y9:Y38">W9/X9</f>
        <v>0.25</v>
      </c>
      <c r="Z9" s="11"/>
      <c r="AA9" s="11"/>
      <c r="AB9" s="19">
        <v>86172.97</v>
      </c>
      <c r="AC9" s="19">
        <f>W9*9489*1.302+(W9*9489*1.302/(20*2))</f>
        <v>75981.27</v>
      </c>
      <c r="AD9" s="37">
        <f>W9*9489*1.302+(W9*9489*1.302/20*2)</f>
        <v>81540.87</v>
      </c>
      <c r="AE9" s="29">
        <f>AD9-AC9</f>
        <v>5559.6</v>
      </c>
      <c r="AF9" s="29"/>
      <c r="AG9" s="19">
        <f>C9*9489*1.302+(C9*9489*1.302/20*2)</f>
        <v>13590.15</v>
      </c>
      <c r="AH9" s="19">
        <v>12354.7</v>
      </c>
      <c r="AI9" s="19">
        <f>E9*9489*1.302+(E9*9489*1.302/20*2)</f>
        <v>13590.15</v>
      </c>
      <c r="AJ9" s="19">
        <v>13343.06</v>
      </c>
      <c r="AK9" s="36">
        <f>G9*9489*1.302+(G9*9489*1.302/20*2)</f>
        <v>10192.61</v>
      </c>
      <c r="AL9" s="36">
        <v>11081.62</v>
      </c>
      <c r="AM9" s="19">
        <f>I9*11163*1.302+(I9*11163*1.302/20*2)</f>
        <v>19984.56</v>
      </c>
      <c r="AN9" s="33">
        <v>19681.75</v>
      </c>
      <c r="AO9" s="19">
        <f>K9*11163*1.302+(K9*11163*1.302/20*2)</f>
        <v>15987.65</v>
      </c>
      <c r="AP9" s="19"/>
      <c r="AQ9" s="19">
        <f>M9*11163*1.302+(M9*11163*1.302/20*2)</f>
        <v>0</v>
      </c>
      <c r="AR9" s="19"/>
      <c r="AS9" s="19">
        <f>O9*11163*1.302+(O9*11163*1.302/20*2)</f>
        <v>0</v>
      </c>
      <c r="AT9" s="19"/>
      <c r="AU9" s="19">
        <f>Q9*11163*1.302+(Q9*11163*1.302/20*2)</f>
        <v>0</v>
      </c>
      <c r="AV9" s="19"/>
      <c r="AW9" s="19">
        <f>S9*11163*1.302+(S9*11163*1.302/20*2)</f>
        <v>15987.65</v>
      </c>
      <c r="AX9" s="19"/>
      <c r="AY9" s="19">
        <f t="shared" si="4"/>
        <v>89332.77</v>
      </c>
      <c r="AZ9" s="19">
        <f t="shared" si="0"/>
        <v>56461.13</v>
      </c>
      <c r="BA9" s="32">
        <f t="shared" si="5"/>
        <v>-7791.9</v>
      </c>
    </row>
    <row r="10" spans="1:53" ht="13.5" customHeight="1">
      <c r="A10" s="7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7"/>
      <c r="W10" s="27">
        <f t="shared" si="1"/>
        <v>0</v>
      </c>
      <c r="X10" s="27">
        <f t="shared" si="1"/>
        <v>0</v>
      </c>
      <c r="Y10" s="10"/>
      <c r="Z10" s="11"/>
      <c r="AA10" s="11"/>
      <c r="AB10" s="19">
        <f t="shared" si="2"/>
        <v>0</v>
      </c>
      <c r="AC10" s="19">
        <f t="shared" si="3"/>
        <v>0</v>
      </c>
      <c r="AD10" s="37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>
        <f t="shared" si="4"/>
        <v>0</v>
      </c>
      <c r="AZ10" s="19">
        <f t="shared" si="0"/>
        <v>0</v>
      </c>
      <c r="BA10" s="32">
        <f t="shared" si="5"/>
        <v>0</v>
      </c>
    </row>
    <row r="11" spans="1:53" ht="13.5" customHeight="1">
      <c r="A11" s="7">
        <v>3</v>
      </c>
      <c r="B11" s="43" t="s">
        <v>16</v>
      </c>
      <c r="C11" s="8">
        <v>0.5</v>
      </c>
      <c r="D11" s="8">
        <v>2</v>
      </c>
      <c r="E11" s="8">
        <v>0.5</v>
      </c>
      <c r="F11" s="8">
        <v>2</v>
      </c>
      <c r="G11" s="8">
        <v>0.5</v>
      </c>
      <c r="H11" s="8">
        <v>2</v>
      </c>
      <c r="I11" s="8">
        <v>0.5</v>
      </c>
      <c r="J11" s="8">
        <v>2</v>
      </c>
      <c r="K11" s="8">
        <v>1.5</v>
      </c>
      <c r="L11" s="8">
        <f>K11*4</f>
        <v>6</v>
      </c>
      <c r="M11" s="8"/>
      <c r="N11" s="8"/>
      <c r="O11" s="8"/>
      <c r="P11" s="8"/>
      <c r="Q11" s="8">
        <v>1</v>
      </c>
      <c r="R11" s="8">
        <v>4</v>
      </c>
      <c r="S11" s="8">
        <v>1</v>
      </c>
      <c r="T11" s="8">
        <v>4</v>
      </c>
      <c r="U11" s="9"/>
      <c r="V11" s="7"/>
      <c r="W11" s="27">
        <f t="shared" si="1"/>
        <v>5.5</v>
      </c>
      <c r="X11" s="27">
        <f>D11+F11+H11+J11+L11+N11+P11+R11+T11+V11</f>
        <v>22</v>
      </c>
      <c r="Y11" s="10">
        <f t="shared" si="6"/>
        <v>0.25</v>
      </c>
      <c r="Z11" s="11"/>
      <c r="AA11" s="11"/>
      <c r="AB11" s="19">
        <v>81902.29</v>
      </c>
      <c r="AC11" s="19">
        <f>W11*9489*1.302+(W11*9489*1.302/(20*2))</f>
        <v>69649.5</v>
      </c>
      <c r="AD11" s="37">
        <f>W11*9489*1.302+(W11*9489*1.302/20*2)</f>
        <v>74745.8</v>
      </c>
      <c r="AE11" s="29">
        <f>AD11-AC11</f>
        <v>5096.3</v>
      </c>
      <c r="AF11" s="29"/>
      <c r="AG11" s="19">
        <f>C11*9489*1.302+(C11*9489*1.302/20*2)</f>
        <v>6795.07</v>
      </c>
      <c r="AH11" s="19">
        <f>4744.5*1.302+0.01</f>
        <v>6177.35</v>
      </c>
      <c r="AI11" s="19">
        <f>E11*9489*1.302+(E11*9489*1.302/20*2)</f>
        <v>6795.07</v>
      </c>
      <c r="AJ11" s="19">
        <v>6177.35</v>
      </c>
      <c r="AK11" s="19">
        <f>G11*9489*1.302+(G11*9489*1.302/20*2)</f>
        <v>6795.07</v>
      </c>
      <c r="AL11" s="19">
        <v>6671.53</v>
      </c>
      <c r="AM11" s="19">
        <f>I11*11163*1.302+(I11*11163*1.302/20*2)</f>
        <v>7993.82</v>
      </c>
      <c r="AN11" s="19">
        <v>7872.71</v>
      </c>
      <c r="AO11" s="19">
        <f>K11*11163*1.302+(K11*11163*1.302/20*2)</f>
        <v>23981.47</v>
      </c>
      <c r="AP11" s="19"/>
      <c r="AQ11" s="19">
        <f>M11*11163*1.302+(M11*11163*1.302/20*2)</f>
        <v>0</v>
      </c>
      <c r="AR11" s="19"/>
      <c r="AS11" s="19">
        <f>O11*11163*1.302+(O11*11163*1.302/20*2)</f>
        <v>0</v>
      </c>
      <c r="AT11" s="19"/>
      <c r="AU11" s="19">
        <f>Q11*11163*1.302+(Q11*11163*1.302/20*2)</f>
        <v>15987.65</v>
      </c>
      <c r="AV11" s="19"/>
      <c r="AW11" s="19">
        <f>S11*11163*1.302+(S11*11163*1.302/20*2)</f>
        <v>15987.65</v>
      </c>
      <c r="AX11" s="19"/>
      <c r="AY11" s="19">
        <f t="shared" si="4"/>
        <v>84335.8</v>
      </c>
      <c r="AZ11" s="19">
        <f t="shared" si="0"/>
        <v>26898.94</v>
      </c>
      <c r="BA11" s="32">
        <f t="shared" si="5"/>
        <v>-9590</v>
      </c>
    </row>
    <row r="12" spans="1:53" ht="13.5" customHeight="1">
      <c r="A12" s="7"/>
      <c r="B12" s="4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/>
      <c r="V12" s="7"/>
      <c r="W12" s="27">
        <f t="shared" si="1"/>
        <v>0</v>
      </c>
      <c r="X12" s="27">
        <f t="shared" si="1"/>
        <v>0</v>
      </c>
      <c r="Y12" s="10" t="e">
        <f t="shared" si="6"/>
        <v>#DIV/0!</v>
      </c>
      <c r="Z12" s="11"/>
      <c r="AA12" s="11"/>
      <c r="AB12" s="19">
        <f t="shared" si="2"/>
        <v>0</v>
      </c>
      <c r="AC12" s="19">
        <f t="shared" si="3"/>
        <v>0</v>
      </c>
      <c r="AD12" s="37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>
        <f t="shared" si="4"/>
        <v>0</v>
      </c>
      <c r="AZ12" s="19">
        <f t="shared" si="0"/>
        <v>0</v>
      </c>
      <c r="BA12" s="32">
        <f t="shared" si="5"/>
        <v>0</v>
      </c>
    </row>
    <row r="13" spans="1:53" ht="13.5" customHeight="1">
      <c r="A13" s="7">
        <v>4</v>
      </c>
      <c r="B13" s="43" t="s">
        <v>17</v>
      </c>
      <c r="C13" s="21">
        <v>0.5</v>
      </c>
      <c r="D13" s="21">
        <v>2</v>
      </c>
      <c r="E13" s="21">
        <v>0.5</v>
      </c>
      <c r="F13" s="21">
        <v>2</v>
      </c>
      <c r="G13" s="21">
        <v>0.5</v>
      </c>
      <c r="H13" s="21">
        <v>2</v>
      </c>
      <c r="I13" s="21">
        <v>0.5</v>
      </c>
      <c r="J13" s="21">
        <v>2</v>
      </c>
      <c r="K13" s="21">
        <v>3</v>
      </c>
      <c r="L13" s="21">
        <f>K13*4</f>
        <v>12</v>
      </c>
      <c r="M13" s="21"/>
      <c r="N13" s="21"/>
      <c r="O13" s="21"/>
      <c r="P13" s="21"/>
      <c r="Q13" s="21"/>
      <c r="R13" s="21"/>
      <c r="S13" s="21">
        <v>0.5</v>
      </c>
      <c r="T13" s="21">
        <v>2</v>
      </c>
      <c r="U13" s="9"/>
      <c r="V13" s="7"/>
      <c r="W13" s="27">
        <f t="shared" si="1"/>
        <v>5.5</v>
      </c>
      <c r="X13" s="27">
        <f t="shared" si="1"/>
        <v>22</v>
      </c>
      <c r="Y13" s="10">
        <f t="shared" si="6"/>
        <v>0.25</v>
      </c>
      <c r="Z13" s="11"/>
      <c r="AA13" s="11"/>
      <c r="AB13" s="19">
        <v>81902.29</v>
      </c>
      <c r="AC13" s="19">
        <f>W13*9489*1.302+(W13*9489*1.302/(20*2))</f>
        <v>69649.5</v>
      </c>
      <c r="AD13" s="37">
        <f>W13*9489*1.302+(W13*9489*1.302/20*2)</f>
        <v>74745.8</v>
      </c>
      <c r="AE13" s="29">
        <f>AD13-AC13</f>
        <v>5096.3</v>
      </c>
      <c r="AF13" s="29"/>
      <c r="AG13" s="19">
        <f>C13*9489*1.302+(C13*9489*1.302/20*2)</f>
        <v>6795.07</v>
      </c>
      <c r="AH13" s="19">
        <v>6177.35</v>
      </c>
      <c r="AI13" s="19">
        <f>E13*9489*1.302+(E13*9489*1.302/20*2)</f>
        <v>6795.07</v>
      </c>
      <c r="AJ13" s="19">
        <v>6177.35</v>
      </c>
      <c r="AK13" s="19">
        <f>G13*9489*1.302+(G13*9489*1.302/20*2)</f>
        <v>6795.07</v>
      </c>
      <c r="AL13" s="19">
        <v>6671.53</v>
      </c>
      <c r="AM13" s="19">
        <f>I13*11163*1.302+(I13*11163*1.302/20*2)</f>
        <v>7993.82</v>
      </c>
      <c r="AN13" s="19">
        <v>7872.69</v>
      </c>
      <c r="AO13" s="19">
        <f>K13*11163*1.302+(K13*11163*1.302/20*2)</f>
        <v>47962.95</v>
      </c>
      <c r="AP13" s="19"/>
      <c r="AQ13" s="19">
        <f>M13*11163*1.302+(M13*11163*1.302/20*2)</f>
        <v>0</v>
      </c>
      <c r="AR13" s="19"/>
      <c r="AS13" s="19">
        <f>O13*11163*1.302+(O13*11163*1.302/20*2)</f>
        <v>0</v>
      </c>
      <c r="AT13" s="19"/>
      <c r="AU13" s="19">
        <f>Q13*11163*1.302+(Q13*11163*1.302/20*2)</f>
        <v>0</v>
      </c>
      <c r="AV13" s="19"/>
      <c r="AW13" s="19">
        <f>S13*11163*1.302+(S13*11163*1.302/20*2)</f>
        <v>7993.82</v>
      </c>
      <c r="AX13" s="19"/>
      <c r="AY13" s="19">
        <f t="shared" si="4"/>
        <v>84335.8</v>
      </c>
      <c r="AZ13" s="19">
        <f t="shared" si="0"/>
        <v>26898.92</v>
      </c>
      <c r="BA13" s="32">
        <f t="shared" si="5"/>
        <v>-9590</v>
      </c>
    </row>
    <row r="14" spans="1:53" ht="13.5" customHeight="1">
      <c r="A14" s="7"/>
      <c r="B14" s="4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9"/>
      <c r="V14" s="7"/>
      <c r="W14" s="27">
        <f t="shared" si="1"/>
        <v>0</v>
      </c>
      <c r="X14" s="27">
        <f t="shared" si="1"/>
        <v>0</v>
      </c>
      <c r="Y14" s="10" t="e">
        <f t="shared" si="6"/>
        <v>#DIV/0!</v>
      </c>
      <c r="Z14" s="11"/>
      <c r="AA14" s="11"/>
      <c r="AB14" s="19">
        <f t="shared" si="2"/>
        <v>0</v>
      </c>
      <c r="AC14" s="19">
        <f t="shared" si="3"/>
        <v>0</v>
      </c>
      <c r="AD14" s="37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>
        <f t="shared" si="4"/>
        <v>0</v>
      </c>
      <c r="AZ14" s="19">
        <f t="shared" si="0"/>
        <v>0</v>
      </c>
      <c r="BA14" s="32">
        <f t="shared" si="5"/>
        <v>0</v>
      </c>
    </row>
    <row r="15" spans="1:53" ht="13.5" customHeight="1">
      <c r="A15" s="7">
        <v>5</v>
      </c>
      <c r="B15" s="43" t="s">
        <v>18</v>
      </c>
      <c r="C15" s="38">
        <v>0.75</v>
      </c>
      <c r="D15" s="38">
        <v>3</v>
      </c>
      <c r="E15" s="21">
        <v>0.5</v>
      </c>
      <c r="F15" s="21">
        <v>2</v>
      </c>
      <c r="G15" s="21">
        <v>0.5</v>
      </c>
      <c r="H15" s="21">
        <v>2</v>
      </c>
      <c r="I15" s="21">
        <v>1</v>
      </c>
      <c r="J15" s="21">
        <v>4</v>
      </c>
      <c r="K15" s="21">
        <v>1.5</v>
      </c>
      <c r="L15" s="21">
        <f>K15*4</f>
        <v>6</v>
      </c>
      <c r="M15" s="21"/>
      <c r="N15" s="21"/>
      <c r="O15" s="21">
        <v>1</v>
      </c>
      <c r="P15" s="21">
        <v>4</v>
      </c>
      <c r="Q15" s="21">
        <v>0.5</v>
      </c>
      <c r="R15" s="21">
        <v>2</v>
      </c>
      <c r="S15" s="21">
        <v>0.5</v>
      </c>
      <c r="T15" s="21">
        <v>2</v>
      </c>
      <c r="U15" s="9"/>
      <c r="V15" s="7"/>
      <c r="W15" s="27">
        <v>6.25</v>
      </c>
      <c r="X15" s="27">
        <v>25</v>
      </c>
      <c r="Y15" s="10">
        <f t="shared" si="6"/>
        <v>0.25</v>
      </c>
      <c r="Z15" s="11"/>
      <c r="AA15" s="11"/>
      <c r="AB15" s="19">
        <v>92964.95</v>
      </c>
      <c r="AC15" s="19">
        <f>W15*9489*1.302+(W15*9489*1.302/(20*2))</f>
        <v>79147.16</v>
      </c>
      <c r="AD15" s="37">
        <f>W15*9489*1.302+(W15*9489*1.302/20*2)</f>
        <v>84938.41</v>
      </c>
      <c r="AE15" s="29">
        <f>AD15-AC15</f>
        <v>5791.25</v>
      </c>
      <c r="AF15" s="29"/>
      <c r="AG15" s="19">
        <f>C15*9489*1.302+(C15*9489*1.302/20*2)</f>
        <v>10192.61</v>
      </c>
      <c r="AH15" s="19">
        <v>9266.02</v>
      </c>
      <c r="AI15" s="19">
        <f>E15*9489*1.302+(E15*9489*1.302/20*2)</f>
        <v>6795.07</v>
      </c>
      <c r="AJ15" s="19">
        <v>6598.98</v>
      </c>
      <c r="AK15" s="19">
        <f>G15*9489*1.302+(G15*9489*1.302/20*2)</f>
        <v>6795.07</v>
      </c>
      <c r="AL15" s="19">
        <v>6613.6</v>
      </c>
      <c r="AM15" s="19">
        <f>I15*11163*1.302+(I15*11163*1.302/20*2)</f>
        <v>15987.65</v>
      </c>
      <c r="AN15" s="19">
        <v>15594.79</v>
      </c>
      <c r="AO15" s="19">
        <f>K15*11163*1.302+(K15*11163*1.302/20*2)</f>
        <v>23981.47</v>
      </c>
      <c r="AP15" s="19"/>
      <c r="AQ15" s="19">
        <f>M15*11163*1.302+(M15*11163*1.302/20*2)</f>
        <v>0</v>
      </c>
      <c r="AR15" s="19"/>
      <c r="AS15" s="19">
        <f>O15*11163*1.302+(O15*11163*1.302/20*2)</f>
        <v>15987.65</v>
      </c>
      <c r="AT15" s="19"/>
      <c r="AU15" s="19">
        <f>Q15*11163*1.302+(Q15*11163*1.302/20*2)</f>
        <v>7993.82</v>
      </c>
      <c r="AV15" s="19"/>
      <c r="AW15" s="19">
        <f>S15*11163*1.302+(S15*11163*1.302/20*2)</f>
        <v>7993.82</v>
      </c>
      <c r="AX15" s="19"/>
      <c r="AY15" s="19">
        <f t="shared" si="4"/>
        <v>95727.16</v>
      </c>
      <c r="AZ15" s="19">
        <f t="shared" si="0"/>
        <v>38073.39</v>
      </c>
      <c r="BA15" s="32">
        <f t="shared" si="5"/>
        <v>-10788.75</v>
      </c>
    </row>
    <row r="16" spans="1:53" ht="13.5" customHeight="1">
      <c r="A16" s="7"/>
      <c r="B16" s="43"/>
      <c r="C16" s="39"/>
      <c r="D16" s="3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"/>
      <c r="V16" s="7"/>
      <c r="W16" s="27">
        <f t="shared" si="1"/>
        <v>0</v>
      </c>
      <c r="X16" s="27">
        <f t="shared" si="1"/>
        <v>0</v>
      </c>
      <c r="Y16" s="10" t="e">
        <f t="shared" si="6"/>
        <v>#DIV/0!</v>
      </c>
      <c r="Z16" s="11"/>
      <c r="AA16" s="11"/>
      <c r="AB16" s="19">
        <f t="shared" si="2"/>
        <v>0</v>
      </c>
      <c r="AC16" s="19">
        <f t="shared" si="3"/>
        <v>0</v>
      </c>
      <c r="AD16" s="37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>
        <f t="shared" si="4"/>
        <v>0</v>
      </c>
      <c r="AZ16" s="19">
        <f t="shared" si="0"/>
        <v>0</v>
      </c>
      <c r="BA16" s="32">
        <f t="shared" si="5"/>
        <v>0</v>
      </c>
    </row>
    <row r="17" spans="1:53" ht="13.5" customHeight="1">
      <c r="A17" s="7">
        <v>6</v>
      </c>
      <c r="B17" s="43" t="s">
        <v>19</v>
      </c>
      <c r="C17" s="38"/>
      <c r="D17" s="38"/>
      <c r="E17" s="21"/>
      <c r="F17" s="21"/>
      <c r="G17" s="21">
        <v>0.5</v>
      </c>
      <c r="H17" s="21">
        <v>2</v>
      </c>
      <c r="I17" s="21">
        <v>1</v>
      </c>
      <c r="J17" s="21">
        <v>4</v>
      </c>
      <c r="K17" s="21">
        <v>3</v>
      </c>
      <c r="L17" s="21">
        <v>12</v>
      </c>
      <c r="M17" s="21">
        <v>0.5</v>
      </c>
      <c r="N17" s="21">
        <v>2</v>
      </c>
      <c r="O17" s="21"/>
      <c r="P17" s="21"/>
      <c r="Q17" s="21"/>
      <c r="R17" s="21"/>
      <c r="S17" s="21"/>
      <c r="T17" s="21"/>
      <c r="U17" s="9"/>
      <c r="V17" s="7"/>
      <c r="W17" s="27">
        <v>5</v>
      </c>
      <c r="X17" s="27">
        <v>20</v>
      </c>
      <c r="Y17" s="10">
        <f t="shared" si="6"/>
        <v>0.25</v>
      </c>
      <c r="Z17" s="11"/>
      <c r="AA17" s="11"/>
      <c r="AB17" s="19">
        <v>76467.46</v>
      </c>
      <c r="AC17" s="19">
        <f>W17*9489*1.302+(W17*9489*1.302/(20*2))</f>
        <v>63317.72</v>
      </c>
      <c r="AD17" s="37">
        <f>W17*9489*1.302+(W17*9489*1.302/20*2)</f>
        <v>67950.73</v>
      </c>
      <c r="AE17" s="29">
        <f>AD17-AC17</f>
        <v>4633.01</v>
      </c>
      <c r="AF17" s="29"/>
      <c r="AG17" s="19">
        <f>$AB$37/$W$37*C17</f>
        <v>0</v>
      </c>
      <c r="AH17" s="19"/>
      <c r="AI17" s="19">
        <f>$AB$37/$W$37*E17</f>
        <v>0</v>
      </c>
      <c r="AJ17" s="19"/>
      <c r="AK17" s="19">
        <f>G17*9489*1.302+(G17*9489*1.302/20*2)</f>
        <v>6795.07</v>
      </c>
      <c r="AL17" s="19">
        <v>6765.65</v>
      </c>
      <c r="AM17" s="19">
        <f>I17*11163*1.302+(I17*11163*1.302/20*2)</f>
        <v>15987.65</v>
      </c>
      <c r="AN17" s="19">
        <v>15987.68</v>
      </c>
      <c r="AO17" s="19">
        <f>K17*11163*1.302+(K17*11163*1.302/20*2)</f>
        <v>47962.95</v>
      </c>
      <c r="AP17" s="19"/>
      <c r="AQ17" s="19">
        <f>M17*11163*1.302+(M17*11163*1.302/20*2)</f>
        <v>7993.82</v>
      </c>
      <c r="AR17" s="19"/>
      <c r="AS17" s="19">
        <f>O17*11163*1.302+(O17*11163*1.302/20*2)</f>
        <v>0</v>
      </c>
      <c r="AT17" s="19"/>
      <c r="AU17" s="19">
        <f>Q17*11163*1.302+(Q17*11163*1.302/20*2)</f>
        <v>0</v>
      </c>
      <c r="AV17" s="19"/>
      <c r="AW17" s="19">
        <f>S17*11163*1.302+(S17*11163*1.302/20*2)</f>
        <v>0</v>
      </c>
      <c r="AX17" s="19"/>
      <c r="AY17" s="19">
        <f t="shared" si="4"/>
        <v>78739.49</v>
      </c>
      <c r="AZ17" s="19">
        <f t="shared" si="0"/>
        <v>22753.33</v>
      </c>
      <c r="BA17" s="32">
        <f t="shared" si="5"/>
        <v>-10788.76</v>
      </c>
    </row>
    <row r="18" spans="1:53" ht="13.5" customHeight="1">
      <c r="A18" s="7"/>
      <c r="B18" s="43"/>
      <c r="C18" s="39"/>
      <c r="D18" s="3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9"/>
      <c r="V18" s="7"/>
      <c r="W18" s="27">
        <f t="shared" si="1"/>
        <v>0</v>
      </c>
      <c r="X18" s="27">
        <f t="shared" si="1"/>
        <v>0</v>
      </c>
      <c r="Y18" s="10" t="e">
        <f t="shared" si="6"/>
        <v>#DIV/0!</v>
      </c>
      <c r="Z18" s="11"/>
      <c r="AA18" s="11"/>
      <c r="AB18" s="19">
        <f t="shared" si="2"/>
        <v>0</v>
      </c>
      <c r="AC18" s="19">
        <f t="shared" si="3"/>
        <v>0</v>
      </c>
      <c r="AD18" s="37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>
        <f t="shared" si="4"/>
        <v>0</v>
      </c>
      <c r="AZ18" s="19">
        <f t="shared" si="0"/>
        <v>0</v>
      </c>
      <c r="BA18" s="32">
        <f t="shared" si="5"/>
        <v>0</v>
      </c>
    </row>
    <row r="19" spans="1:53" ht="13.5" customHeight="1">
      <c r="A19" s="7">
        <v>7</v>
      </c>
      <c r="B19" s="43" t="s">
        <v>20</v>
      </c>
      <c r="C19" s="38">
        <v>0.5</v>
      </c>
      <c r="D19" s="38">
        <v>2</v>
      </c>
      <c r="E19" s="21">
        <v>0.5</v>
      </c>
      <c r="F19" s="21">
        <v>2</v>
      </c>
      <c r="G19" s="21">
        <v>0.5</v>
      </c>
      <c r="H19" s="21">
        <v>2</v>
      </c>
      <c r="I19" s="21">
        <v>0.5</v>
      </c>
      <c r="J19" s="21">
        <v>2</v>
      </c>
      <c r="K19" s="21">
        <v>2</v>
      </c>
      <c r="L19" s="21">
        <f>K19*4</f>
        <v>8</v>
      </c>
      <c r="M19" s="21"/>
      <c r="N19" s="21"/>
      <c r="O19" s="21"/>
      <c r="P19" s="21"/>
      <c r="Q19" s="21">
        <v>0.5</v>
      </c>
      <c r="R19" s="21">
        <v>2</v>
      </c>
      <c r="S19" s="21">
        <v>0.5</v>
      </c>
      <c r="T19" s="21">
        <v>2</v>
      </c>
      <c r="U19" s="9"/>
      <c r="V19" s="7"/>
      <c r="W19" s="27">
        <f t="shared" si="1"/>
        <v>5</v>
      </c>
      <c r="X19" s="27">
        <f t="shared" si="1"/>
        <v>20</v>
      </c>
      <c r="Y19" s="10">
        <f t="shared" si="6"/>
        <v>0.25</v>
      </c>
      <c r="Z19" s="11"/>
      <c r="AA19" s="11"/>
      <c r="AB19" s="19">
        <v>74139.13</v>
      </c>
      <c r="AC19" s="19">
        <f>W19*9489*1.302+(W19*9489*1.302/(20*2))</f>
        <v>63317.72</v>
      </c>
      <c r="AD19" s="37">
        <f>W19*9489*1.302+(W19*9489*1.302/20*2)</f>
        <v>67950.73</v>
      </c>
      <c r="AE19" s="29">
        <f>AD19-AC19</f>
        <v>4633.01</v>
      </c>
      <c r="AF19" s="29"/>
      <c r="AG19" s="19">
        <f>C19*9489*1.302+(C19*9489*1.302/20*2)</f>
        <v>6795.07</v>
      </c>
      <c r="AH19" s="19">
        <v>6181.14</v>
      </c>
      <c r="AI19" s="19">
        <f>E19*9489*1.302+(E19*9489*1.302/20*2)</f>
        <v>6795.07</v>
      </c>
      <c r="AJ19" s="19">
        <v>6181.14</v>
      </c>
      <c r="AK19" s="19">
        <f>G19*9489*1.302+(G19*9489*1.302/20*2)</f>
        <v>6795.07</v>
      </c>
      <c r="AL19" s="19">
        <v>6603.03</v>
      </c>
      <c r="AM19" s="19">
        <f>I19*11163*1.302+(I19*11163*1.302/20*2)</f>
        <v>7993.82</v>
      </c>
      <c r="AN19" s="19">
        <v>7767.96</v>
      </c>
      <c r="AO19" s="19">
        <f>K19*11163*1.302+(K19*11163*1.302/20*2)</f>
        <v>31975.3</v>
      </c>
      <c r="AP19" s="19"/>
      <c r="AQ19" s="19">
        <f>M19*11163*1.302+(M19*11163*1.302/20*2)</f>
        <v>0</v>
      </c>
      <c r="AR19" s="19"/>
      <c r="AS19" s="19">
        <f>O19*11163*1.302+(O19*11163*1.302/20*2)</f>
        <v>0</v>
      </c>
      <c r="AT19" s="19"/>
      <c r="AU19" s="19">
        <f>Q19*11163*1.302+(Q19*11163*1.302/20*2)</f>
        <v>7993.82</v>
      </c>
      <c r="AV19" s="19"/>
      <c r="AW19" s="19">
        <f>S19*11163*1.302+(S19*11163*1.302/20*2)</f>
        <v>7993.82</v>
      </c>
      <c r="AX19" s="19"/>
      <c r="AY19" s="19">
        <f t="shared" si="4"/>
        <v>76341.97</v>
      </c>
      <c r="AZ19" s="19">
        <f t="shared" si="0"/>
        <v>26733.27</v>
      </c>
      <c r="BA19" s="32">
        <f t="shared" si="5"/>
        <v>-8391.24</v>
      </c>
    </row>
    <row r="20" spans="1:53" ht="13.5" customHeight="1">
      <c r="A20" s="7"/>
      <c r="B20" s="43"/>
      <c r="C20" s="39"/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9"/>
      <c r="V20" s="7"/>
      <c r="W20" s="27">
        <f t="shared" si="1"/>
        <v>0</v>
      </c>
      <c r="X20" s="27">
        <f t="shared" si="1"/>
        <v>0</v>
      </c>
      <c r="Y20" s="10" t="e">
        <f t="shared" si="6"/>
        <v>#DIV/0!</v>
      </c>
      <c r="Z20" s="11"/>
      <c r="AA20" s="11"/>
      <c r="AB20" s="19">
        <f t="shared" si="2"/>
        <v>0</v>
      </c>
      <c r="AC20" s="19">
        <f t="shared" si="3"/>
        <v>0</v>
      </c>
      <c r="AD20" s="37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>
        <f t="shared" si="4"/>
        <v>0</v>
      </c>
      <c r="AZ20" s="19">
        <f t="shared" si="0"/>
        <v>0</v>
      </c>
      <c r="BA20" s="32">
        <f t="shared" si="5"/>
        <v>0</v>
      </c>
    </row>
    <row r="21" spans="1:53" ht="13.5" customHeight="1">
      <c r="A21" s="7">
        <v>8</v>
      </c>
      <c r="B21" s="43" t="s">
        <v>21</v>
      </c>
      <c r="C21" s="38">
        <v>0.5</v>
      </c>
      <c r="D21" s="38">
        <v>2</v>
      </c>
      <c r="E21" s="21">
        <v>0.5</v>
      </c>
      <c r="F21" s="21">
        <v>2</v>
      </c>
      <c r="G21" s="21">
        <v>0.5</v>
      </c>
      <c r="H21" s="21">
        <v>2</v>
      </c>
      <c r="I21" s="21">
        <v>0.5</v>
      </c>
      <c r="J21" s="21">
        <v>2</v>
      </c>
      <c r="K21" s="21">
        <v>1.5</v>
      </c>
      <c r="L21" s="21">
        <f>K21*4</f>
        <v>6</v>
      </c>
      <c r="M21" s="21"/>
      <c r="N21" s="21"/>
      <c r="O21" s="21"/>
      <c r="P21" s="21"/>
      <c r="Q21" s="21">
        <v>0.5</v>
      </c>
      <c r="R21" s="21">
        <v>2</v>
      </c>
      <c r="S21" s="21">
        <v>0.5</v>
      </c>
      <c r="T21" s="21">
        <v>2</v>
      </c>
      <c r="U21" s="9"/>
      <c r="V21" s="7"/>
      <c r="W21" s="27">
        <f t="shared" si="1"/>
        <v>4.5</v>
      </c>
      <c r="X21" s="27">
        <f t="shared" si="1"/>
        <v>18</v>
      </c>
      <c r="Y21" s="10">
        <f t="shared" si="6"/>
        <v>0.25</v>
      </c>
      <c r="Z21" s="11"/>
      <c r="AA21" s="11"/>
      <c r="AB21" s="19">
        <v>66375.98</v>
      </c>
      <c r="AC21" s="19">
        <f>W21*9489*1.302+(W21*9489*1.302/(20*2))</f>
        <v>56985.95</v>
      </c>
      <c r="AD21" s="37">
        <f>W21*9489*1.302+(W21*9489*1.302/20*2)</f>
        <v>61155.66</v>
      </c>
      <c r="AE21" s="29">
        <f>AD21-AC21</f>
        <v>4169.71</v>
      </c>
      <c r="AF21" s="29"/>
      <c r="AG21" s="19">
        <f>C21*9489*1.302+(C21*9489*1.302/20*2)</f>
        <v>6795.07</v>
      </c>
      <c r="AH21" s="19">
        <v>6177.35</v>
      </c>
      <c r="AI21" s="19">
        <f>E21*9489*1.302+(E21*9489*1.302/20*2)</f>
        <v>6795.07</v>
      </c>
      <c r="AJ21" s="19">
        <v>6671.53</v>
      </c>
      <c r="AK21" s="19">
        <f>G21*9489*1.302+(G21*9489*1.302/20*2)</f>
        <v>6795.07</v>
      </c>
      <c r="AL21" s="19">
        <v>6692.1</v>
      </c>
      <c r="AM21" s="19">
        <f>I21*11163*1.302+(I21*11163*1.302/20*2)</f>
        <v>7993.82</v>
      </c>
      <c r="AN21" s="19">
        <v>7872.71</v>
      </c>
      <c r="AO21" s="19">
        <f>K21*11163*1.302+(K21*11163*1.302/20*2)</f>
        <v>23981.47</v>
      </c>
      <c r="AP21" s="19"/>
      <c r="AQ21" s="19">
        <f>M21*11163*1.302+(M21*11163*1.302/20*2)</f>
        <v>0</v>
      </c>
      <c r="AR21" s="19"/>
      <c r="AS21" s="19">
        <f>O21*11163*1.302+(O21*11163*1.302/20*2)</f>
        <v>0</v>
      </c>
      <c r="AT21" s="19"/>
      <c r="AU21" s="19">
        <f>Q21*11163*1.302+(Q21*11163*1.302/20*2)</f>
        <v>7993.82</v>
      </c>
      <c r="AV21" s="19"/>
      <c r="AW21" s="19">
        <f>S21*11163*1.302+(S21*11163*1.302/20*2)</f>
        <v>7993.82</v>
      </c>
      <c r="AX21" s="19"/>
      <c r="AY21" s="19">
        <f t="shared" si="4"/>
        <v>68348.14</v>
      </c>
      <c r="AZ21" s="19">
        <f t="shared" si="0"/>
        <v>27413.69</v>
      </c>
      <c r="BA21" s="32">
        <f t="shared" si="5"/>
        <v>-7192.48</v>
      </c>
    </row>
    <row r="22" spans="1:53" ht="13.5" customHeight="1">
      <c r="A22" s="7"/>
      <c r="B22" s="43"/>
      <c r="C22" s="39"/>
      <c r="D22" s="3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9"/>
      <c r="V22" s="7"/>
      <c r="W22" s="27">
        <f t="shared" si="1"/>
        <v>0</v>
      </c>
      <c r="X22" s="27">
        <f t="shared" si="1"/>
        <v>0</v>
      </c>
      <c r="Y22" s="10" t="e">
        <f t="shared" si="6"/>
        <v>#DIV/0!</v>
      </c>
      <c r="Z22" s="11"/>
      <c r="AA22" s="11"/>
      <c r="AB22" s="19">
        <f t="shared" si="2"/>
        <v>0</v>
      </c>
      <c r="AC22" s="19">
        <f t="shared" si="3"/>
        <v>0</v>
      </c>
      <c r="AD22" s="37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>
        <f t="shared" si="4"/>
        <v>0</v>
      </c>
      <c r="AZ22" s="19">
        <f t="shared" si="0"/>
        <v>0</v>
      </c>
      <c r="BA22" s="32">
        <f t="shared" si="5"/>
        <v>0</v>
      </c>
    </row>
    <row r="23" spans="1:53" ht="13.5" customHeight="1">
      <c r="A23" s="7">
        <v>9</v>
      </c>
      <c r="B23" s="43" t="s">
        <v>22</v>
      </c>
      <c r="C23" s="38">
        <v>1</v>
      </c>
      <c r="D23" s="38">
        <f>C23*4</f>
        <v>4</v>
      </c>
      <c r="E23" s="21">
        <v>1</v>
      </c>
      <c r="F23" s="21">
        <f>E23*4</f>
        <v>4</v>
      </c>
      <c r="G23" s="21">
        <v>1</v>
      </c>
      <c r="H23" s="21">
        <f>G23*4</f>
        <v>4</v>
      </c>
      <c r="I23" s="21">
        <v>1</v>
      </c>
      <c r="J23" s="21">
        <f>I23*4</f>
        <v>4</v>
      </c>
      <c r="K23" s="21">
        <v>1</v>
      </c>
      <c r="L23" s="21">
        <f>K23*4</f>
        <v>4</v>
      </c>
      <c r="M23" s="21"/>
      <c r="N23" s="21"/>
      <c r="O23" s="21"/>
      <c r="P23" s="21"/>
      <c r="Q23" s="21">
        <v>0.5</v>
      </c>
      <c r="R23" s="21">
        <v>2</v>
      </c>
      <c r="S23" s="21">
        <v>1</v>
      </c>
      <c r="T23" s="21">
        <v>4</v>
      </c>
      <c r="U23" s="9"/>
      <c r="V23" s="7"/>
      <c r="W23" s="27">
        <v>6.5</v>
      </c>
      <c r="X23" s="27">
        <v>26</v>
      </c>
      <c r="Y23" s="10">
        <f t="shared" si="6"/>
        <v>0.25</v>
      </c>
      <c r="Z23" s="11"/>
      <c r="AA23" s="11"/>
      <c r="AB23" s="19">
        <v>93936.14</v>
      </c>
      <c r="AC23" s="19">
        <f>W23*9489*1.302+(W23*9489*1.302/(20*2))</f>
        <v>82313.04</v>
      </c>
      <c r="AD23" s="37">
        <f>W23*9489*1.302+(W23*9489*1.302/20*2)</f>
        <v>88335.95</v>
      </c>
      <c r="AE23" s="29">
        <f>AD23-AC23</f>
        <v>6022.91</v>
      </c>
      <c r="AF23" s="29"/>
      <c r="AG23" s="19">
        <f>C23*9489*1.302+(C23*9489*1.302/20*2)</f>
        <v>13590.15</v>
      </c>
      <c r="AH23" s="19">
        <v>12354.7</v>
      </c>
      <c r="AI23" s="19">
        <f>E23*9489*1.302+(E23*9489*1.302/20*2)</f>
        <v>13590.15</v>
      </c>
      <c r="AJ23" s="19">
        <v>12354.7</v>
      </c>
      <c r="AK23" s="19">
        <f>G23*9489*1.302+(G23*9489*1.302/20*2)</f>
        <v>13590.15</v>
      </c>
      <c r="AL23" s="19">
        <v>12354.7</v>
      </c>
      <c r="AM23" s="19">
        <f>I23*11163*1.302+(I23*11163*1.302/20*2)</f>
        <v>15987.65</v>
      </c>
      <c r="AN23" s="19">
        <v>14534.24</v>
      </c>
      <c r="AO23" s="19">
        <f>K23*11163*1.302+(K23*11163*1.302/20*2)</f>
        <v>15987.65</v>
      </c>
      <c r="AP23" s="19"/>
      <c r="AQ23" s="19">
        <f>M23*11163*1.302+(M23*11163*1.302/20*2)</f>
        <v>0</v>
      </c>
      <c r="AR23" s="19"/>
      <c r="AS23" s="19">
        <f>O23*11163*1.302+(O23*11163*1.302/20*2)</f>
        <v>0</v>
      </c>
      <c r="AT23" s="19"/>
      <c r="AU23" s="19">
        <f>Q23*11163*1.302+(Q23*11163*1.302/20*2)</f>
        <v>7993.82</v>
      </c>
      <c r="AV23" s="19"/>
      <c r="AW23" s="19">
        <f>S23*11163*1.302+(S23*11163*1.302/20*2)</f>
        <v>15987.65</v>
      </c>
      <c r="AX23" s="19"/>
      <c r="AY23" s="19">
        <f t="shared" si="4"/>
        <v>96727.22</v>
      </c>
      <c r="AZ23" s="19">
        <f t="shared" si="0"/>
        <v>51598.34</v>
      </c>
      <c r="BA23" s="32">
        <f t="shared" si="5"/>
        <v>-8391.27</v>
      </c>
    </row>
    <row r="24" spans="1:53" ht="13.5" customHeight="1">
      <c r="A24" s="7"/>
      <c r="B24" s="43"/>
      <c r="C24" s="39"/>
      <c r="D24" s="3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"/>
      <c r="V24" s="7"/>
      <c r="W24" s="27">
        <f t="shared" si="1"/>
        <v>0</v>
      </c>
      <c r="X24" s="27">
        <f t="shared" si="1"/>
        <v>0</v>
      </c>
      <c r="Y24" s="10" t="e">
        <f t="shared" si="6"/>
        <v>#DIV/0!</v>
      </c>
      <c r="Z24" s="11"/>
      <c r="AA24" s="11"/>
      <c r="AB24" s="19">
        <f t="shared" si="2"/>
        <v>0</v>
      </c>
      <c r="AC24" s="19">
        <f t="shared" si="3"/>
        <v>0</v>
      </c>
      <c r="AD24" s="37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>
        <f t="shared" si="4"/>
        <v>0</v>
      </c>
      <c r="AZ24" s="19">
        <f t="shared" si="0"/>
        <v>0</v>
      </c>
      <c r="BA24" s="32">
        <f t="shared" si="5"/>
        <v>0</v>
      </c>
    </row>
    <row r="25" spans="1:53" ht="13.5" customHeight="1">
      <c r="A25" s="7">
        <v>10</v>
      </c>
      <c r="B25" s="43" t="s">
        <v>23</v>
      </c>
      <c r="C25" s="38">
        <v>0.5</v>
      </c>
      <c r="D25" s="38">
        <v>2</v>
      </c>
      <c r="E25" s="21">
        <v>0.5</v>
      </c>
      <c r="F25" s="21">
        <v>2</v>
      </c>
      <c r="G25" s="21">
        <v>0.5</v>
      </c>
      <c r="H25" s="21">
        <v>2</v>
      </c>
      <c r="I25" s="21">
        <v>0.5</v>
      </c>
      <c r="J25" s="21">
        <v>2</v>
      </c>
      <c r="K25" s="21">
        <v>0.5</v>
      </c>
      <c r="L25" s="21">
        <f>K25*4</f>
        <v>2</v>
      </c>
      <c r="M25" s="21"/>
      <c r="N25" s="21"/>
      <c r="O25" s="21"/>
      <c r="P25" s="21"/>
      <c r="Q25" s="21">
        <v>0.5</v>
      </c>
      <c r="R25" s="21">
        <v>2</v>
      </c>
      <c r="S25" s="21">
        <v>0.5</v>
      </c>
      <c r="T25" s="21">
        <v>2</v>
      </c>
      <c r="U25" s="9"/>
      <c r="V25" s="7"/>
      <c r="W25" s="27">
        <v>3.5</v>
      </c>
      <c r="X25" s="27">
        <v>14</v>
      </c>
      <c r="Y25" s="10">
        <f t="shared" si="6"/>
        <v>0.25</v>
      </c>
      <c r="Z25" s="11"/>
      <c r="AA25" s="11"/>
      <c r="AB25" s="19">
        <v>50849.65</v>
      </c>
      <c r="AC25" s="19">
        <f>W25*9489*1.302+(W25*9489*1.302/(20*2))</f>
        <v>44322.41</v>
      </c>
      <c r="AD25" s="37">
        <f>W25*9489*1.302+(W25*9489*1.302/20*2)</f>
        <v>47565.51</v>
      </c>
      <c r="AE25" s="29">
        <f>AD25-AC25</f>
        <v>3243.1</v>
      </c>
      <c r="AF25" s="29"/>
      <c r="AG25" s="19">
        <f>C25*9489*1.302+(C25*9489*1.302/20*2)</f>
        <v>6795.07</v>
      </c>
      <c r="AH25" s="19">
        <v>6177.35</v>
      </c>
      <c r="AI25" s="19">
        <f>E25*9489*1.302+(E25*9489*1.302/20*2)</f>
        <v>6795.07</v>
      </c>
      <c r="AJ25" s="33">
        <f>4744.5+1432.85</f>
        <v>6177.35</v>
      </c>
      <c r="AK25" s="34">
        <f>G25*9489*1.302+(G25*9489*1.302/20*2)</f>
        <v>6795.07</v>
      </c>
      <c r="AL25" s="34">
        <v>6671.53</v>
      </c>
      <c r="AM25" s="19">
        <f>I25*11163*1.302+(I25*11163*1.302/20*2)</f>
        <v>7993.82</v>
      </c>
      <c r="AN25" s="33">
        <v>7872.71</v>
      </c>
      <c r="AO25" s="19">
        <f>K25*11163*1.302+(K25*11163*1.302/20*2)</f>
        <v>7993.82</v>
      </c>
      <c r="AP25" s="19"/>
      <c r="AQ25" s="19">
        <f>M25*11163*1.302+(M25*11163*1.302/20*2)</f>
        <v>0</v>
      </c>
      <c r="AR25" s="19"/>
      <c r="AS25" s="19">
        <f>O25*11163*1.302+(O25*11163*1.302/20*2)</f>
        <v>0</v>
      </c>
      <c r="AT25" s="19"/>
      <c r="AU25" s="19">
        <f>Q25*11163*1.302+(Q25*11163*1.302/20*2)</f>
        <v>7993.82</v>
      </c>
      <c r="AV25" s="19"/>
      <c r="AW25" s="19">
        <f>S25*11163*1.302+(S25*11163*1.302/20*2)</f>
        <v>7993.82</v>
      </c>
      <c r="AX25" s="19"/>
      <c r="AY25" s="19">
        <f t="shared" si="4"/>
        <v>52360.49</v>
      </c>
      <c r="AZ25" s="19">
        <f t="shared" si="0"/>
        <v>26898.94</v>
      </c>
      <c r="BA25" s="32">
        <f t="shared" si="5"/>
        <v>-4794.98</v>
      </c>
    </row>
    <row r="26" spans="1:53" ht="13.5" customHeight="1">
      <c r="A26" s="7"/>
      <c r="B26" s="4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9"/>
      <c r="V26" s="7"/>
      <c r="W26" s="27">
        <f t="shared" si="1"/>
        <v>0</v>
      </c>
      <c r="X26" s="27">
        <f t="shared" si="1"/>
        <v>0</v>
      </c>
      <c r="Y26" s="10" t="e">
        <f t="shared" si="6"/>
        <v>#DIV/0!</v>
      </c>
      <c r="Z26" s="11"/>
      <c r="AA26" s="11"/>
      <c r="AB26" s="19">
        <f t="shared" si="2"/>
        <v>0</v>
      </c>
      <c r="AC26" s="19">
        <f t="shared" si="3"/>
        <v>0</v>
      </c>
      <c r="AD26" s="37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>
        <f t="shared" si="4"/>
        <v>0</v>
      </c>
      <c r="AZ26" s="19">
        <f t="shared" si="0"/>
        <v>0</v>
      </c>
      <c r="BA26" s="32">
        <f t="shared" si="5"/>
        <v>0</v>
      </c>
    </row>
    <row r="27" spans="1:53" ht="13.5" customHeight="1">
      <c r="A27" s="7">
        <v>11</v>
      </c>
      <c r="B27" s="43" t="s">
        <v>24</v>
      </c>
      <c r="C27" s="21">
        <v>0.5</v>
      </c>
      <c r="D27" s="21">
        <v>2</v>
      </c>
      <c r="E27" s="21">
        <v>0.5</v>
      </c>
      <c r="F27" s="21">
        <v>2</v>
      </c>
      <c r="G27" s="21">
        <v>0.5</v>
      </c>
      <c r="H27" s="21">
        <v>2</v>
      </c>
      <c r="I27" s="21">
        <v>0.5</v>
      </c>
      <c r="J27" s="21">
        <v>2</v>
      </c>
      <c r="K27" s="21">
        <v>2</v>
      </c>
      <c r="L27" s="21">
        <f>K27*4</f>
        <v>8</v>
      </c>
      <c r="M27" s="21"/>
      <c r="N27" s="21"/>
      <c r="O27" s="21"/>
      <c r="P27" s="21"/>
      <c r="Q27" s="21">
        <v>0.5</v>
      </c>
      <c r="R27" s="21">
        <v>2</v>
      </c>
      <c r="S27" s="21">
        <v>0.5</v>
      </c>
      <c r="T27" s="21">
        <v>2</v>
      </c>
      <c r="U27" s="9"/>
      <c r="V27" s="7"/>
      <c r="W27" s="27">
        <v>5</v>
      </c>
      <c r="X27" s="27">
        <v>20</v>
      </c>
      <c r="Y27" s="10">
        <f t="shared" si="6"/>
        <v>0.25</v>
      </c>
      <c r="Z27" s="11"/>
      <c r="AA27" s="11"/>
      <c r="AB27" s="19">
        <v>74139.13</v>
      </c>
      <c r="AC27" s="19">
        <f>W27*9489*1.302+(W27*9489*1.302/(20*2))</f>
        <v>63317.72</v>
      </c>
      <c r="AD27" s="37">
        <f>W27*9489*1.302+(W27*9489*1.302/20*2)</f>
        <v>67950.73</v>
      </c>
      <c r="AE27" s="29">
        <f>AD27-AC27</f>
        <v>4633.01</v>
      </c>
      <c r="AF27" s="29"/>
      <c r="AG27" s="19">
        <f>C27*9489*1.302+(C27*9489*1.302/20*2)</f>
        <v>6795.07</v>
      </c>
      <c r="AH27" s="19">
        <v>6177.35</v>
      </c>
      <c r="AI27" s="19">
        <f>E27*9489*1.302+(E27*9489*1.302/20*2)</f>
        <v>6795.07</v>
      </c>
      <c r="AJ27" s="19">
        <v>6671.53</v>
      </c>
      <c r="AK27" s="19">
        <f>G27*9489*1.302+(G27*9489*1.302/20*2)</f>
        <v>6795.07</v>
      </c>
      <c r="AL27" s="19">
        <v>6671.53</v>
      </c>
      <c r="AM27" s="19">
        <f>I27*11163*1.302+(I27*11163*1.302/20*2)</f>
        <v>7993.82</v>
      </c>
      <c r="AN27" s="19">
        <v>7872.71</v>
      </c>
      <c r="AO27" s="19">
        <f>K27*11163*1.302+(K27*11163*1.302/20*2)</f>
        <v>31975.3</v>
      </c>
      <c r="AP27" s="19"/>
      <c r="AQ27" s="19">
        <f>M27*11163*1.302+(M27*11163*1.302/20*2)</f>
        <v>0</v>
      </c>
      <c r="AR27" s="19"/>
      <c r="AS27" s="19">
        <f>O27*11163*1.302+(O27*11163*1.302/20*2)</f>
        <v>0</v>
      </c>
      <c r="AT27" s="19"/>
      <c r="AU27" s="19">
        <f>Q27*11163*1.302+(Q27*11163*1.302/20*2)</f>
        <v>7993.82</v>
      </c>
      <c r="AV27" s="19"/>
      <c r="AW27" s="19">
        <f>S27*11163*1.302+(S27*11163*1.302/20*2)</f>
        <v>7993.82</v>
      </c>
      <c r="AX27" s="19"/>
      <c r="AY27" s="19">
        <f t="shared" si="4"/>
        <v>76341.97</v>
      </c>
      <c r="AZ27" s="19">
        <f t="shared" si="0"/>
        <v>27393.12</v>
      </c>
      <c r="BA27" s="32">
        <f t="shared" si="5"/>
        <v>-8391.24</v>
      </c>
    </row>
    <row r="28" spans="1:53" ht="13.5" customHeight="1">
      <c r="A28" s="7"/>
      <c r="B28" s="4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9"/>
      <c r="V28" s="7"/>
      <c r="W28" s="27">
        <f t="shared" si="1"/>
        <v>0</v>
      </c>
      <c r="X28" s="27">
        <f t="shared" si="1"/>
        <v>0</v>
      </c>
      <c r="Y28" s="10" t="e">
        <f t="shared" si="6"/>
        <v>#DIV/0!</v>
      </c>
      <c r="Z28" s="11"/>
      <c r="AA28" s="11">
        <f>144.5-1.5-1.5-0.5-0.5-1.5-1</f>
        <v>138</v>
      </c>
      <c r="AB28" s="19">
        <f t="shared" si="2"/>
        <v>0</v>
      </c>
      <c r="AC28" s="19">
        <f t="shared" si="3"/>
        <v>0</v>
      </c>
      <c r="AD28" s="37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>
        <f t="shared" si="4"/>
        <v>0</v>
      </c>
      <c r="AZ28" s="19">
        <f t="shared" si="0"/>
        <v>0</v>
      </c>
      <c r="BA28" s="32">
        <f t="shared" si="5"/>
        <v>0</v>
      </c>
    </row>
    <row r="29" spans="1:53" ht="13.5" customHeight="1">
      <c r="A29" s="7">
        <v>12</v>
      </c>
      <c r="B29" s="43" t="s">
        <v>25</v>
      </c>
      <c r="C29" s="23">
        <v>0.5</v>
      </c>
      <c r="D29" s="23">
        <v>2</v>
      </c>
      <c r="E29" s="23">
        <v>0.5</v>
      </c>
      <c r="F29" s="23">
        <v>2</v>
      </c>
      <c r="G29" s="23">
        <v>0.5</v>
      </c>
      <c r="H29" s="23">
        <v>2</v>
      </c>
      <c r="I29" s="24"/>
      <c r="J29" s="24"/>
      <c r="K29" s="23">
        <v>1</v>
      </c>
      <c r="L29" s="21">
        <f>K29*4</f>
        <v>4</v>
      </c>
      <c r="M29" s="24"/>
      <c r="N29" s="24"/>
      <c r="O29" s="24"/>
      <c r="P29" s="24"/>
      <c r="Q29" s="24"/>
      <c r="R29" s="24"/>
      <c r="S29" s="23">
        <v>1</v>
      </c>
      <c r="T29" s="23">
        <v>4</v>
      </c>
      <c r="U29" s="9"/>
      <c r="V29" s="7"/>
      <c r="W29" s="27">
        <v>3.5</v>
      </c>
      <c r="X29" s="27">
        <v>14</v>
      </c>
      <c r="Y29" s="10">
        <f t="shared" si="6"/>
        <v>0.25</v>
      </c>
      <c r="Z29" s="11"/>
      <c r="AA29" s="11"/>
      <c r="AB29" s="19">
        <v>50849.65</v>
      </c>
      <c r="AC29" s="19">
        <f>W29*9489*1.302+(W29*9489*1.302/(20*2))</f>
        <v>44322.41</v>
      </c>
      <c r="AD29" s="37">
        <f>W29*9489*1.302+(W29*9489*1.302/20*2)</f>
        <v>47565.51</v>
      </c>
      <c r="AE29" s="29">
        <f>AD29-AC29</f>
        <v>3243.1</v>
      </c>
      <c r="AF29" s="29"/>
      <c r="AG29" s="19">
        <f>C29*9489*1.302+(C29*9489*1.302/20*2)</f>
        <v>6795.07</v>
      </c>
      <c r="AH29" s="19">
        <v>6177.35</v>
      </c>
      <c r="AI29" s="19">
        <f>E29*9489*1.302+(E29*9489*1.302/20*2)</f>
        <v>6795.07</v>
      </c>
      <c r="AJ29" s="19">
        <v>6177.35</v>
      </c>
      <c r="AK29" s="19">
        <f>G29*9489*1.302+(G29*9489*1.302/20*2)</f>
        <v>6795.07</v>
      </c>
      <c r="AL29" s="19">
        <v>6671.51</v>
      </c>
      <c r="AM29" s="19">
        <f>I29*11163*1.302+(I29*11163*1.302/20*2)</f>
        <v>0</v>
      </c>
      <c r="AN29" s="19"/>
      <c r="AO29" s="19">
        <f>K29*11163*1.302+(K29*11163*1.302/20*2)</f>
        <v>15987.65</v>
      </c>
      <c r="AP29" s="19"/>
      <c r="AQ29" s="19">
        <f>M29*11163*1.302+(M29*11163*1.302/20*2)</f>
        <v>0</v>
      </c>
      <c r="AR29" s="19"/>
      <c r="AS29" s="19">
        <f>O29*11163*1.302+(O29*11163*1.302/20*2)</f>
        <v>0</v>
      </c>
      <c r="AT29" s="19"/>
      <c r="AU29" s="19">
        <f>Q29*11163*1.302+(Q29*11163*1.302/20*2)</f>
        <v>0</v>
      </c>
      <c r="AV29" s="19"/>
      <c r="AW29" s="19">
        <f>S29*11163*1.302+(S29*11163*1.302/20*2)</f>
        <v>15987.65</v>
      </c>
      <c r="AX29" s="19"/>
      <c r="AY29" s="19">
        <f t="shared" si="4"/>
        <v>52360.51</v>
      </c>
      <c r="AZ29" s="19">
        <f t="shared" si="0"/>
        <v>19026.21</v>
      </c>
      <c r="BA29" s="32">
        <f t="shared" si="5"/>
        <v>-4795</v>
      </c>
    </row>
    <row r="30" spans="1:53" ht="13.5" customHeight="1">
      <c r="A30" s="7"/>
      <c r="B30" s="4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9"/>
      <c r="V30" s="7"/>
      <c r="W30" s="27">
        <f t="shared" si="1"/>
        <v>0</v>
      </c>
      <c r="X30" s="27">
        <f t="shared" si="1"/>
        <v>0</v>
      </c>
      <c r="Y30" s="10" t="e">
        <f t="shared" si="6"/>
        <v>#DIV/0!</v>
      </c>
      <c r="Z30" s="11"/>
      <c r="AA30" s="11"/>
      <c r="AB30" s="19">
        <f t="shared" si="2"/>
        <v>0</v>
      </c>
      <c r="AC30" s="19">
        <f t="shared" si="3"/>
        <v>0</v>
      </c>
      <c r="AD30" s="37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>
        <f t="shared" si="4"/>
        <v>0</v>
      </c>
      <c r="AZ30" s="19">
        <f t="shared" si="0"/>
        <v>0</v>
      </c>
      <c r="BA30" s="32">
        <f t="shared" si="5"/>
        <v>0</v>
      </c>
    </row>
    <row r="31" spans="1:53" ht="13.5" customHeight="1">
      <c r="A31" s="7">
        <v>13</v>
      </c>
      <c r="B31" s="43" t="s">
        <v>26</v>
      </c>
      <c r="C31" s="22">
        <v>0.25</v>
      </c>
      <c r="D31" s="22">
        <v>1</v>
      </c>
      <c r="E31" s="22">
        <v>0.25</v>
      </c>
      <c r="F31" s="22">
        <v>1</v>
      </c>
      <c r="G31" s="22">
        <v>0.25</v>
      </c>
      <c r="H31" s="22">
        <v>1</v>
      </c>
      <c r="I31" s="22">
        <v>0.5</v>
      </c>
      <c r="J31" s="22">
        <v>2</v>
      </c>
      <c r="K31" s="22">
        <v>1</v>
      </c>
      <c r="L31" s="21">
        <f>K31*4</f>
        <v>4</v>
      </c>
      <c r="M31" s="22"/>
      <c r="N31" s="22"/>
      <c r="O31" s="22"/>
      <c r="P31" s="22"/>
      <c r="Q31" s="22">
        <v>0.5</v>
      </c>
      <c r="R31" s="22">
        <v>2</v>
      </c>
      <c r="S31" s="21">
        <v>0.5</v>
      </c>
      <c r="T31" s="21">
        <v>2</v>
      </c>
      <c r="U31" s="9"/>
      <c r="V31" s="7"/>
      <c r="W31" s="27">
        <v>3.25</v>
      </c>
      <c r="X31" s="27">
        <v>13</v>
      </c>
      <c r="Y31" s="10">
        <f t="shared" si="6"/>
        <v>0.25</v>
      </c>
      <c r="Z31" s="11"/>
      <c r="AA31" s="11"/>
      <c r="AB31" s="19">
        <v>48714.31</v>
      </c>
      <c r="AC31" s="19">
        <f>W31*9489*1.302+(W31*9489*1.302/(20*2))</f>
        <v>41156.52</v>
      </c>
      <c r="AD31" s="37">
        <f>W31*9489*1.302+(W31*9489*1.302/20*2)</f>
        <v>44167.97</v>
      </c>
      <c r="AE31" s="29">
        <f>AD31-AC31</f>
        <v>3011.45</v>
      </c>
      <c r="AF31" s="29"/>
      <c r="AG31" s="19">
        <f>C31*9489*1.302+(C31*9489*1.302/20*2)</f>
        <v>3397.54</v>
      </c>
      <c r="AH31" s="19">
        <v>3088.67</v>
      </c>
      <c r="AI31" s="19">
        <f>E31*9489*1.302+(E31*9489*1.302/20*2)</f>
        <v>3397.54</v>
      </c>
      <c r="AJ31" s="19">
        <v>3306.57</v>
      </c>
      <c r="AK31" s="19">
        <f>G31*9489*1.302+(G31*9489*1.302/20*2)</f>
        <v>3397.54</v>
      </c>
      <c r="AL31" s="19">
        <v>3375.24</v>
      </c>
      <c r="AM31" s="19">
        <f>I31*11163*1.302+(I31*11163*1.302/20*2)</f>
        <v>7993.82</v>
      </c>
      <c r="AN31" s="19">
        <v>7686.1</v>
      </c>
      <c r="AO31" s="19">
        <f>K31*11163*1.302+(K31*11163*1.302/20*2)</f>
        <v>15987.65</v>
      </c>
      <c r="AP31" s="19"/>
      <c r="AQ31" s="19">
        <f>M31*11163*1.302+(M31*11163*1.302/20*2)</f>
        <v>0</v>
      </c>
      <c r="AR31" s="19"/>
      <c r="AS31" s="19">
        <f>O31*11163*1.302+(O31*11163*1.302/20*2)</f>
        <v>0</v>
      </c>
      <c r="AT31" s="19"/>
      <c r="AU31" s="19">
        <f>Q31*11163*1.302+(Q31*11163*1.302/20*2)</f>
        <v>7993.82</v>
      </c>
      <c r="AV31" s="19"/>
      <c r="AW31" s="19">
        <f>S31*11163*1.302+(S31*11163*1.302/20*2)</f>
        <v>7993.82</v>
      </c>
      <c r="AX31" s="19"/>
      <c r="AY31" s="19">
        <f t="shared" si="4"/>
        <v>50161.73</v>
      </c>
      <c r="AZ31" s="19">
        <f t="shared" si="0"/>
        <v>17456.58</v>
      </c>
      <c r="BA31" s="32">
        <f t="shared" si="5"/>
        <v>-5993.76</v>
      </c>
    </row>
    <row r="32" spans="1:53" ht="13.5" customHeight="1">
      <c r="A32" s="7"/>
      <c r="B32" s="4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9"/>
      <c r="V32" s="7"/>
      <c r="W32" s="27">
        <f t="shared" si="1"/>
        <v>0</v>
      </c>
      <c r="X32" s="27">
        <f t="shared" si="1"/>
        <v>0</v>
      </c>
      <c r="Y32" s="10"/>
      <c r="Z32" s="11"/>
      <c r="AA32" s="11"/>
      <c r="AB32" s="19">
        <f t="shared" si="2"/>
        <v>0</v>
      </c>
      <c r="AC32" s="19">
        <f t="shared" si="3"/>
        <v>0</v>
      </c>
      <c r="AD32" s="37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>
        <f t="shared" si="4"/>
        <v>0</v>
      </c>
      <c r="AZ32" s="19">
        <f t="shared" si="0"/>
        <v>0</v>
      </c>
      <c r="BA32" s="32">
        <f t="shared" si="5"/>
        <v>0</v>
      </c>
    </row>
    <row r="33" spans="1:53" ht="13.5" customHeight="1">
      <c r="A33" s="7">
        <v>14</v>
      </c>
      <c r="B33" s="43" t="s">
        <v>27</v>
      </c>
      <c r="C33" s="21">
        <v>0.5</v>
      </c>
      <c r="D33" s="21">
        <v>2</v>
      </c>
      <c r="E33" s="21">
        <v>0.5</v>
      </c>
      <c r="F33" s="21">
        <v>2</v>
      </c>
      <c r="G33" s="21">
        <v>0.5</v>
      </c>
      <c r="H33" s="21">
        <v>2</v>
      </c>
      <c r="I33" s="21">
        <v>0.5</v>
      </c>
      <c r="J33" s="21">
        <v>2</v>
      </c>
      <c r="K33" s="21">
        <v>1</v>
      </c>
      <c r="L33" s="21">
        <f>K33*4</f>
        <v>4</v>
      </c>
      <c r="M33" s="21"/>
      <c r="N33" s="21"/>
      <c r="O33" s="21"/>
      <c r="P33" s="21"/>
      <c r="Q33" s="21"/>
      <c r="R33" s="21"/>
      <c r="S33" s="21">
        <v>0.5</v>
      </c>
      <c r="T33" s="21">
        <v>2</v>
      </c>
      <c r="U33" s="9"/>
      <c r="V33" s="7"/>
      <c r="W33" s="27">
        <f t="shared" si="1"/>
        <v>3.5</v>
      </c>
      <c r="X33" s="27">
        <f t="shared" si="1"/>
        <v>14</v>
      </c>
      <c r="Y33" s="10">
        <f t="shared" si="6"/>
        <v>0.25</v>
      </c>
      <c r="Z33" s="11"/>
      <c r="AA33" s="11"/>
      <c r="AB33" s="19">
        <v>50849.65</v>
      </c>
      <c r="AC33" s="19">
        <f>W33*9489*1.302+(W33*9489*1.302/(20*2))</f>
        <v>44322.41</v>
      </c>
      <c r="AD33" s="37">
        <f>W33*9489*1.302+(W33*9489*1.302/20*2)</f>
        <v>47565.51</v>
      </c>
      <c r="AE33" s="29">
        <f>AD33-AC33</f>
        <v>3243.1</v>
      </c>
      <c r="AF33" s="29"/>
      <c r="AG33" s="19">
        <f>C33*9489*1.302+(C33*9489*1.302/20*2)</f>
        <v>6795.07</v>
      </c>
      <c r="AH33" s="19">
        <v>6177.35</v>
      </c>
      <c r="AI33" s="19">
        <f>E33*9489*1.302+(E33*9489*1.302/20*2)</f>
        <v>6795.07</v>
      </c>
      <c r="AJ33" s="19">
        <v>6671.53</v>
      </c>
      <c r="AK33" s="19">
        <f>G33*9489*1.302+(G33*9489*1.302/20*2)</f>
        <v>6795.07</v>
      </c>
      <c r="AL33" s="19">
        <v>6692.1</v>
      </c>
      <c r="AM33" s="19">
        <f>I33*11163*1.302+(I33*11163*1.302/20*2)</f>
        <v>7993.82</v>
      </c>
      <c r="AN33" s="19">
        <v>7872.71</v>
      </c>
      <c r="AO33" s="19">
        <f>K33*11163*1.302+(K33*11163*1.302/20*2)</f>
        <v>15987.65</v>
      </c>
      <c r="AP33" s="19"/>
      <c r="AQ33" s="19">
        <f>M33*11163*1.302+(M33*11163*1.302/20*2)</f>
        <v>0</v>
      </c>
      <c r="AR33" s="19"/>
      <c r="AS33" s="19">
        <f>O33*11163*1.302+(O33*11163*1.302/20*2)</f>
        <v>0</v>
      </c>
      <c r="AT33" s="19"/>
      <c r="AU33" s="19">
        <f>Q33*11163*1.302+(Q33*11163*1.302/20*2)</f>
        <v>0</v>
      </c>
      <c r="AV33" s="19"/>
      <c r="AW33" s="19">
        <f>S33*11163*1.302+(S33*11163*1.302/20*2)</f>
        <v>7993.82</v>
      </c>
      <c r="AX33" s="19"/>
      <c r="AY33" s="19">
        <f t="shared" si="4"/>
        <v>52360.5</v>
      </c>
      <c r="AZ33" s="19">
        <f t="shared" si="0"/>
        <v>27413.69</v>
      </c>
      <c r="BA33" s="32">
        <f t="shared" si="5"/>
        <v>-4794.99</v>
      </c>
    </row>
    <row r="34" spans="1:53" ht="13.5" customHeight="1">
      <c r="A34" s="7"/>
      <c r="B34" s="4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9"/>
      <c r="V34" s="7"/>
      <c r="W34" s="27">
        <f t="shared" si="1"/>
        <v>0</v>
      </c>
      <c r="X34" s="27">
        <f t="shared" si="1"/>
        <v>0</v>
      </c>
      <c r="Y34" s="10" t="e">
        <f t="shared" si="6"/>
        <v>#DIV/0!</v>
      </c>
      <c r="Z34" s="11"/>
      <c r="AA34" s="11"/>
      <c r="AB34" s="19">
        <f t="shared" si="2"/>
        <v>0</v>
      </c>
      <c r="AC34" s="19">
        <f t="shared" si="3"/>
        <v>0</v>
      </c>
      <c r="AD34" s="37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>
        <f t="shared" si="4"/>
        <v>0</v>
      </c>
      <c r="AZ34" s="19">
        <f t="shared" si="0"/>
        <v>0</v>
      </c>
      <c r="BA34" s="32">
        <f t="shared" si="5"/>
        <v>0</v>
      </c>
    </row>
    <row r="35" spans="1:53" ht="13.5" customHeight="1">
      <c r="A35" s="7">
        <v>15</v>
      </c>
      <c r="B35" s="43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9"/>
      <c r="V35" s="7"/>
      <c r="W35" s="27">
        <f>C35+E35+G35+I35+K35+M35+O35+Q35+S35+U35</f>
        <v>0</v>
      </c>
      <c r="X35" s="27">
        <f>D35+F35+H35+J35+L35+N35+P35+R35+T35+V35</f>
        <v>0</v>
      </c>
      <c r="Y35" s="10" t="e">
        <f>W35/X35</f>
        <v>#DIV/0!</v>
      </c>
      <c r="Z35" s="11"/>
      <c r="AA35" s="11"/>
      <c r="AB35" s="19">
        <f t="shared" si="2"/>
        <v>0</v>
      </c>
      <c r="AC35" s="19">
        <f>((C35+E35+G35+I35+K35)*7800+(M35+O35+Q35+S35)*7800)*1.302</f>
        <v>0</v>
      </c>
      <c r="AD35" s="37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>
        <f t="shared" si="4"/>
        <v>0</v>
      </c>
      <c r="AZ35" s="19">
        <f t="shared" si="0"/>
        <v>0</v>
      </c>
      <c r="BA35" s="32">
        <f t="shared" si="5"/>
        <v>0</v>
      </c>
    </row>
    <row r="36" spans="1:53" ht="13.5" customHeight="1">
      <c r="A36" s="7">
        <v>15</v>
      </c>
      <c r="B36" s="43"/>
      <c r="C36" s="21"/>
      <c r="D36" s="21"/>
      <c r="E36" s="21"/>
      <c r="F36" s="21"/>
      <c r="G36" s="21"/>
      <c r="H36" s="21"/>
      <c r="I36" s="21"/>
      <c r="J36" s="21"/>
      <c r="K36" s="21">
        <v>0.5</v>
      </c>
      <c r="L36" s="21">
        <v>2</v>
      </c>
      <c r="M36" s="21">
        <v>0.5</v>
      </c>
      <c r="N36" s="21">
        <v>2</v>
      </c>
      <c r="O36" s="21"/>
      <c r="P36" s="21"/>
      <c r="Q36" s="21"/>
      <c r="R36" s="21"/>
      <c r="S36" s="21"/>
      <c r="T36" s="21"/>
      <c r="U36" s="9"/>
      <c r="V36" s="7"/>
      <c r="W36" s="27">
        <v>1</v>
      </c>
      <c r="X36" s="27">
        <v>4</v>
      </c>
      <c r="Y36" s="10">
        <f>W36/X36</f>
        <v>0.25</v>
      </c>
      <c r="Z36" s="11"/>
      <c r="AA36" s="11"/>
      <c r="AB36" s="19">
        <v>15526.33</v>
      </c>
      <c r="AC36" s="19">
        <f>W36*9489*1.302+(W36*9489*1.302/(20*2))</f>
        <v>12663.54</v>
      </c>
      <c r="AD36" s="37">
        <f>W36*9489*1.302+(W36*9489*1.302/20*2)</f>
        <v>13590.15</v>
      </c>
      <c r="AE36" s="29">
        <f>AD36-AC36</f>
        <v>926.61</v>
      </c>
      <c r="AF36" s="29"/>
      <c r="AG36" s="19">
        <f>C36*9489*1.302+(C36*9489*1.302/20*2)</f>
        <v>0</v>
      </c>
      <c r="AH36" s="19"/>
      <c r="AI36" s="19">
        <f>E36*9489*1.302+(E36*9489*1.302/20*2)</f>
        <v>0</v>
      </c>
      <c r="AJ36" s="19"/>
      <c r="AK36" s="19">
        <f>G36*9489*1.302+(G36*9489*1.302/20*2)</f>
        <v>0</v>
      </c>
      <c r="AL36" s="19"/>
      <c r="AM36" s="19">
        <f>I36*11163*1.302+(I36*11163*1.302/20*2)</f>
        <v>0</v>
      </c>
      <c r="AN36" s="19"/>
      <c r="AO36" s="19">
        <f>K36*11163*1.302+(K36*11163*1.302/20*2)</f>
        <v>7993.82</v>
      </c>
      <c r="AP36" s="19"/>
      <c r="AQ36" s="19">
        <f>M36*11163*1.302+(M36*11163*1.302/20*2)</f>
        <v>7993.82</v>
      </c>
      <c r="AR36" s="19"/>
      <c r="AS36" s="19">
        <f>O36*11163*1.302+(O36*11163*1.302/20*2)</f>
        <v>0</v>
      </c>
      <c r="AT36" s="19"/>
      <c r="AU36" s="19">
        <f>Q36*11163*1.302+(Q36*11163*1.302/20*2)</f>
        <v>0</v>
      </c>
      <c r="AV36" s="19"/>
      <c r="AW36" s="19">
        <f>S36*11163*1.302+(S36*11163*1.302/20*2)</f>
        <v>0</v>
      </c>
      <c r="AX36" s="19"/>
      <c r="AY36" s="19">
        <f t="shared" si="4"/>
        <v>15987.64</v>
      </c>
      <c r="AZ36" s="19">
        <f t="shared" si="0"/>
        <v>0</v>
      </c>
      <c r="BA36" s="32">
        <f t="shared" si="5"/>
        <v>-2397.49</v>
      </c>
    </row>
    <row r="37" spans="1:53" ht="17.25" customHeight="1">
      <c r="A37" s="12"/>
      <c r="B37" s="42" t="s">
        <v>29</v>
      </c>
      <c r="C37" s="16">
        <f>C7+C9+C11+C13+C15+C17+C19+C21+C23+C25+C27+C29+C31+C33+C35</f>
        <v>7.5</v>
      </c>
      <c r="D37" s="16">
        <f aca="true" t="shared" si="7" ref="D37:X38">D7+D9+D11+D13+D15+D17+D19+D21+D23+D25+D27+D29+D31+D33+D35</f>
        <v>30</v>
      </c>
      <c r="E37" s="16">
        <f t="shared" si="7"/>
        <v>7.25</v>
      </c>
      <c r="F37" s="16">
        <f t="shared" si="7"/>
        <v>29</v>
      </c>
      <c r="G37" s="16">
        <f t="shared" si="7"/>
        <v>7.5</v>
      </c>
      <c r="H37" s="16">
        <f t="shared" si="7"/>
        <v>30</v>
      </c>
      <c r="I37" s="16">
        <f t="shared" si="7"/>
        <v>8.75</v>
      </c>
      <c r="J37" s="16">
        <f t="shared" si="7"/>
        <v>35</v>
      </c>
      <c r="K37" s="16">
        <f>K7+K9+K11+K13+K15+K17+K19+K21+K23+K25+K27+K29+K31+K33+K35+K36</f>
        <v>22.5</v>
      </c>
      <c r="L37" s="16">
        <f>L7+L9+L11+L13+L15+L17+L19+L21+L23+L25+L27+L29+L31+L33+L35+L36</f>
        <v>90</v>
      </c>
      <c r="M37" s="16">
        <f>M7+M9+M11+M13+M15+M17+M19+M21+M23+M25+M27+M29+M31+M33+M35+M36</f>
        <v>1</v>
      </c>
      <c r="N37" s="16">
        <f>N7+N9+N11+N13+N15+N17+N19+N21+N23+N25+N27+N29+N31+N33+N35+N36</f>
        <v>4</v>
      </c>
      <c r="O37" s="16">
        <f t="shared" si="7"/>
        <v>1</v>
      </c>
      <c r="P37" s="16">
        <f t="shared" si="7"/>
        <v>4</v>
      </c>
      <c r="Q37" s="16">
        <f t="shared" si="7"/>
        <v>4.5</v>
      </c>
      <c r="R37" s="16">
        <f t="shared" si="7"/>
        <v>18</v>
      </c>
      <c r="S37" s="16">
        <f t="shared" si="7"/>
        <v>8</v>
      </c>
      <c r="T37" s="16">
        <f t="shared" si="7"/>
        <v>32</v>
      </c>
      <c r="U37" s="13">
        <f t="shared" si="7"/>
        <v>0</v>
      </c>
      <c r="V37" s="12">
        <f t="shared" si="7"/>
        <v>0</v>
      </c>
      <c r="W37" s="16">
        <f>W7+W9+W11+W13+W15+W17+W19+W21+W23+W25+W27+W29+W31+W33+W35</f>
        <v>67</v>
      </c>
      <c r="X37" s="16">
        <f t="shared" si="7"/>
        <v>268</v>
      </c>
      <c r="Y37" s="14">
        <f t="shared" si="6"/>
        <v>0.25</v>
      </c>
      <c r="Z37" s="15"/>
      <c r="AA37" s="15"/>
      <c r="AB37" s="20">
        <f>AB7+AB9+AB11+AB13+AB15+AB17+AB19+AB21+AB23+AB25+AB27+AB29+AB31+AB33</f>
        <v>987876.41</v>
      </c>
      <c r="AC37" s="20">
        <f>AC7+AC9+AC11+AC13+AC15+AC17+AC19+AC21+AC23+AC25+AC27+AC29+AC31+AC33+AC35</f>
        <v>848457.51</v>
      </c>
      <c r="AD37" s="37">
        <f>W37*9489*1.302+(W37*9489*1.302/20*2)</f>
        <v>910539.77</v>
      </c>
      <c r="AE37" s="29">
        <f>AD37-AC37</f>
        <v>62082.26</v>
      </c>
      <c r="AF37" s="29"/>
      <c r="AG37" s="20">
        <f>SUM(AG7:AG34)</f>
        <v>101926.08</v>
      </c>
      <c r="AH37" s="20">
        <f aca="true" t="shared" si="8" ref="AH37:AZ37">SUM(AH7:AH34)</f>
        <v>92664.03</v>
      </c>
      <c r="AI37" s="20">
        <f t="shared" si="8"/>
        <v>98528.54</v>
      </c>
      <c r="AJ37" s="20">
        <f t="shared" si="8"/>
        <v>93056.42</v>
      </c>
      <c r="AK37" s="20">
        <f t="shared" si="8"/>
        <v>101926.07</v>
      </c>
      <c r="AL37" s="20">
        <f t="shared" si="8"/>
        <v>100207.2</v>
      </c>
      <c r="AM37" s="20">
        <f t="shared" si="8"/>
        <v>139891.89</v>
      </c>
      <c r="AN37" s="20">
        <f t="shared" si="8"/>
        <v>136361.45</v>
      </c>
      <c r="AO37" s="20">
        <f t="shared" si="8"/>
        <v>351728.28</v>
      </c>
      <c r="AP37" s="20">
        <f t="shared" si="8"/>
        <v>0</v>
      </c>
      <c r="AQ37" s="20">
        <f t="shared" si="8"/>
        <v>7993.82</v>
      </c>
      <c r="AR37" s="20">
        <f t="shared" si="8"/>
        <v>0</v>
      </c>
      <c r="AS37" s="20">
        <f t="shared" si="8"/>
        <v>15987.65</v>
      </c>
      <c r="AT37" s="20">
        <f t="shared" si="8"/>
        <v>0</v>
      </c>
      <c r="AU37" s="20">
        <f t="shared" si="8"/>
        <v>71944.39</v>
      </c>
      <c r="AV37" s="20">
        <f t="shared" si="8"/>
        <v>0</v>
      </c>
      <c r="AW37" s="20">
        <f t="shared" si="8"/>
        <v>127901.16</v>
      </c>
      <c r="AX37" s="20">
        <f t="shared" si="8"/>
        <v>0</v>
      </c>
      <c r="AY37" s="20">
        <f t="shared" si="8"/>
        <v>1017827.88</v>
      </c>
      <c r="AZ37" s="20">
        <f t="shared" si="8"/>
        <v>422289.1</v>
      </c>
      <c r="BA37" s="32">
        <f t="shared" si="5"/>
        <v>-107288.11</v>
      </c>
    </row>
    <row r="38" spans="1:53" ht="13.5" customHeight="1">
      <c r="A38" s="12"/>
      <c r="B38" s="42"/>
      <c r="C38" s="16">
        <f>C8+C10+C12+C14+C16+C18+C20+C22+C24+C26+C28+C30+C32+C34+C36</f>
        <v>0</v>
      </c>
      <c r="D38" s="16">
        <f t="shared" si="7"/>
        <v>0</v>
      </c>
      <c r="E38" s="16">
        <f t="shared" si="7"/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  <c r="K38" s="16">
        <f t="shared" si="7"/>
        <v>0.5</v>
      </c>
      <c r="L38" s="16">
        <f t="shared" si="7"/>
        <v>2</v>
      </c>
      <c r="M38" s="16">
        <f t="shared" si="7"/>
        <v>0.5</v>
      </c>
      <c r="N38" s="16">
        <f t="shared" si="7"/>
        <v>2</v>
      </c>
      <c r="O38" s="16">
        <f t="shared" si="7"/>
        <v>0</v>
      </c>
      <c r="P38" s="16">
        <f t="shared" si="7"/>
        <v>0</v>
      </c>
      <c r="Q38" s="16">
        <f t="shared" si="7"/>
        <v>0</v>
      </c>
      <c r="R38" s="16">
        <f t="shared" si="7"/>
        <v>0</v>
      </c>
      <c r="S38" s="16">
        <f t="shared" si="7"/>
        <v>0</v>
      </c>
      <c r="T38" s="16">
        <f t="shared" si="7"/>
        <v>0</v>
      </c>
      <c r="U38" s="13">
        <f t="shared" si="7"/>
        <v>0</v>
      </c>
      <c r="V38" s="12">
        <f t="shared" si="7"/>
        <v>0</v>
      </c>
      <c r="W38" s="16">
        <f t="shared" si="7"/>
        <v>1</v>
      </c>
      <c r="X38" s="16">
        <f t="shared" si="7"/>
        <v>4</v>
      </c>
      <c r="Y38" s="14">
        <f t="shared" si="6"/>
        <v>0.25</v>
      </c>
      <c r="Z38" s="15"/>
      <c r="AA38" s="15"/>
      <c r="AB38" s="20">
        <f>AB36</f>
        <v>15526.33</v>
      </c>
      <c r="AC38" s="20">
        <f>AC8+AC10+AC12+AC14+AC16+AC18+AC20+AC22+AC24+AC26+AC28+AC30+AC32+AC34+AC36</f>
        <v>12663.54</v>
      </c>
      <c r="AD38" s="37">
        <f>W38*9489*1.302+(W38*9489*1.302/20*2)</f>
        <v>13590.15</v>
      </c>
      <c r="AE38" s="29">
        <f>AD38-AC38</f>
        <v>926.61</v>
      </c>
      <c r="AF38" s="29"/>
      <c r="AG38" s="20">
        <f>AG36</f>
        <v>0</v>
      </c>
      <c r="AH38" s="20">
        <f aca="true" t="shared" si="9" ref="AH38:AZ38">AH36</f>
        <v>0</v>
      </c>
      <c r="AI38" s="20">
        <f t="shared" si="9"/>
        <v>0</v>
      </c>
      <c r="AJ38" s="20">
        <f t="shared" si="9"/>
        <v>0</v>
      </c>
      <c r="AK38" s="20">
        <f t="shared" si="9"/>
        <v>0</v>
      </c>
      <c r="AL38" s="20">
        <f t="shared" si="9"/>
        <v>0</v>
      </c>
      <c r="AM38" s="20">
        <f t="shared" si="9"/>
        <v>0</v>
      </c>
      <c r="AN38" s="20">
        <f t="shared" si="9"/>
        <v>0</v>
      </c>
      <c r="AO38" s="20">
        <f t="shared" si="9"/>
        <v>7993.82</v>
      </c>
      <c r="AP38" s="20">
        <f t="shared" si="9"/>
        <v>0</v>
      </c>
      <c r="AQ38" s="20">
        <f t="shared" si="9"/>
        <v>7993.82</v>
      </c>
      <c r="AR38" s="20">
        <f t="shared" si="9"/>
        <v>0</v>
      </c>
      <c r="AS38" s="20">
        <f t="shared" si="9"/>
        <v>0</v>
      </c>
      <c r="AT38" s="20">
        <f t="shared" si="9"/>
        <v>0</v>
      </c>
      <c r="AU38" s="20">
        <f t="shared" si="9"/>
        <v>0</v>
      </c>
      <c r="AV38" s="20">
        <f t="shared" si="9"/>
        <v>0</v>
      </c>
      <c r="AW38" s="20">
        <f t="shared" si="9"/>
        <v>0</v>
      </c>
      <c r="AX38" s="20">
        <f t="shared" si="9"/>
        <v>0</v>
      </c>
      <c r="AY38" s="20">
        <f t="shared" si="9"/>
        <v>15987.64</v>
      </c>
      <c r="AZ38" s="20">
        <f t="shared" si="9"/>
        <v>0</v>
      </c>
      <c r="BA38" s="32">
        <f t="shared" si="5"/>
        <v>-2397.49</v>
      </c>
    </row>
    <row r="39" spans="1:53" ht="13.5" customHeight="1">
      <c r="A39" s="17"/>
      <c r="B39" s="17" t="s">
        <v>30</v>
      </c>
      <c r="C39" s="25"/>
      <c r="D39" s="25"/>
      <c r="E39" s="25"/>
      <c r="F39" s="25"/>
      <c r="G39" s="25"/>
      <c r="H39" s="25"/>
      <c r="I39" s="26">
        <v>7</v>
      </c>
      <c r="J39" s="26">
        <v>7</v>
      </c>
      <c r="K39" s="26">
        <v>7</v>
      </c>
      <c r="L39" s="26">
        <v>7</v>
      </c>
      <c r="M39" s="26">
        <v>7</v>
      </c>
      <c r="N39" s="26">
        <v>7</v>
      </c>
      <c r="O39" s="26">
        <v>7</v>
      </c>
      <c r="P39" s="26">
        <v>7</v>
      </c>
      <c r="Q39" s="25"/>
      <c r="R39" s="25"/>
      <c r="S39" s="25"/>
      <c r="T39" s="25"/>
      <c r="U39" s="18"/>
      <c r="V39" s="17"/>
      <c r="W39" s="28">
        <f>C39+E39+G39+I39+K39+M39+O39+Q39+S39+U39</f>
        <v>28</v>
      </c>
      <c r="X39" s="28">
        <f>D39+F39+H39+J39+L39+N39+P39+R39+T39+V39</f>
        <v>28</v>
      </c>
      <c r="Y39" s="14">
        <f>W39/X39</f>
        <v>1</v>
      </c>
      <c r="Z39" s="15"/>
      <c r="AA39" s="15"/>
      <c r="AB39" s="19">
        <v>434737.06</v>
      </c>
      <c r="AC39" s="19">
        <f>W39*9489*1.302+(W39*9489*1.302/(20*2))</f>
        <v>354579.26</v>
      </c>
      <c r="AD39" s="37">
        <f>W39*9489*1.302+(W39*9489*1.302/20*2)</f>
        <v>380524.08</v>
      </c>
      <c r="AE39" s="29">
        <f>AD39-AC39</f>
        <v>25944.82</v>
      </c>
      <c r="AF39" s="29"/>
      <c r="AG39" s="19">
        <f>C39*9489*1.302+(C39*9489*1.302/20*2)</f>
        <v>0</v>
      </c>
      <c r="AH39" s="19"/>
      <c r="AI39" s="19">
        <f>E39*9489*1.302+(E39*9489*1.302/20*2)</f>
        <v>0</v>
      </c>
      <c r="AJ39" s="19"/>
      <c r="AK39" s="19">
        <f>G39*9489*1.302+(G39*9489*1.302/20*2)</f>
        <v>0</v>
      </c>
      <c r="AL39" s="19"/>
      <c r="AM39" s="19">
        <f>I39*11163*1.302+(I39*11163*1.302/20*2)-111913.54</f>
        <v>0</v>
      </c>
      <c r="AN39" s="19"/>
      <c r="AO39" s="35">
        <f>K39*11163*1.302+(K39*11163*1.302/20*2)+111913.54</f>
        <v>223827.08</v>
      </c>
      <c r="AP39" s="19"/>
      <c r="AQ39" s="19">
        <f>M39*11163*1.302+(M39*11163*1.302/20*2)</f>
        <v>111913.54</v>
      </c>
      <c r="AR39" s="19"/>
      <c r="AS39" s="19">
        <f>O39*11163*1.302+(O39*11163*1.302/20*2)</f>
        <v>111913.54</v>
      </c>
      <c r="AT39" s="19"/>
      <c r="AU39" s="19">
        <f>Q39*11163*1.302+(Q39*11163*1.302/20*2)</f>
        <v>0</v>
      </c>
      <c r="AV39" s="19"/>
      <c r="AW39" s="19">
        <f>S39*11163*1.302+(S39*11163*1.302/20*2)</f>
        <v>0</v>
      </c>
      <c r="AX39" s="19"/>
      <c r="AY39" s="19">
        <f>AG39+AI39+AK39+AM39+AO39+AQ39+AS39+AU39+AW39</f>
        <v>447654.16</v>
      </c>
      <c r="AZ39" s="19">
        <f>AH39+AJ39+AL39+AN39+AP39+AR39+AT39+AV39+AX39</f>
        <v>0</v>
      </c>
      <c r="BA39" s="32">
        <f t="shared" si="5"/>
        <v>-67130.08</v>
      </c>
    </row>
    <row r="40" spans="1:53" ht="21.75" customHeight="1">
      <c r="A40" s="12"/>
      <c r="B40" s="12" t="s">
        <v>28</v>
      </c>
      <c r="C40" s="16">
        <f>C37+C39</f>
        <v>7.5</v>
      </c>
      <c r="D40" s="16">
        <f aca="true" t="shared" si="10" ref="D40:V40">D37+D39</f>
        <v>30</v>
      </c>
      <c r="E40" s="16">
        <f t="shared" si="10"/>
        <v>7.25</v>
      </c>
      <c r="F40" s="16">
        <f t="shared" si="10"/>
        <v>29</v>
      </c>
      <c r="G40" s="16">
        <f t="shared" si="10"/>
        <v>7.5</v>
      </c>
      <c r="H40" s="16">
        <f t="shared" si="10"/>
        <v>30</v>
      </c>
      <c r="I40" s="16">
        <f t="shared" si="10"/>
        <v>15.75</v>
      </c>
      <c r="J40" s="16">
        <f t="shared" si="10"/>
        <v>42</v>
      </c>
      <c r="K40" s="16">
        <f t="shared" si="10"/>
        <v>29.5</v>
      </c>
      <c r="L40" s="16">
        <f t="shared" si="10"/>
        <v>97</v>
      </c>
      <c r="M40" s="16">
        <f t="shared" si="10"/>
        <v>8</v>
      </c>
      <c r="N40" s="16">
        <f t="shared" si="10"/>
        <v>11</v>
      </c>
      <c r="O40" s="16">
        <f t="shared" si="10"/>
        <v>8</v>
      </c>
      <c r="P40" s="16">
        <f t="shared" si="10"/>
        <v>11</v>
      </c>
      <c r="Q40" s="16">
        <f t="shared" si="10"/>
        <v>4.5</v>
      </c>
      <c r="R40" s="16">
        <f t="shared" si="10"/>
        <v>18</v>
      </c>
      <c r="S40" s="16">
        <f t="shared" si="10"/>
        <v>8</v>
      </c>
      <c r="T40" s="16">
        <f t="shared" si="10"/>
        <v>32</v>
      </c>
      <c r="U40" s="13">
        <f t="shared" si="10"/>
        <v>0</v>
      </c>
      <c r="V40" s="12">
        <f t="shared" si="10"/>
        <v>0</v>
      </c>
      <c r="W40" s="16">
        <f>SUM(W37:W39)</f>
        <v>96</v>
      </c>
      <c r="X40" s="16">
        <f>SUM(X37:X39)</f>
        <v>300</v>
      </c>
      <c r="Y40" s="15"/>
      <c r="Z40" s="15"/>
      <c r="AA40" s="15"/>
      <c r="AB40" s="20">
        <f>AB39+AB37+AB38</f>
        <v>1438139.8</v>
      </c>
      <c r="AC40" s="20">
        <f>AC39+AC37+AC38</f>
        <v>1215700.31</v>
      </c>
      <c r="AD40" s="37">
        <f>W40*9489*1.302+(W40*9489*1.302/20*2)</f>
        <v>1304654</v>
      </c>
      <c r="AE40" s="29">
        <f>SUM(AE7:AE39)</f>
        <v>151962.55</v>
      </c>
      <c r="AF40" s="29"/>
      <c r="AG40" s="20">
        <f>AG37+AG38+AG39</f>
        <v>101926.08</v>
      </c>
      <c r="AH40" s="20">
        <f aca="true" t="shared" si="11" ref="AH40:AZ40">AH37+AH38+AH39</f>
        <v>92664.03</v>
      </c>
      <c r="AI40" s="20">
        <f t="shared" si="11"/>
        <v>98528.54</v>
      </c>
      <c r="AJ40" s="20">
        <f t="shared" si="11"/>
        <v>93056.42</v>
      </c>
      <c r="AK40" s="20">
        <f t="shared" si="11"/>
        <v>101926.07</v>
      </c>
      <c r="AL40" s="20">
        <f t="shared" si="11"/>
        <v>100207.2</v>
      </c>
      <c r="AM40" s="20">
        <f t="shared" si="11"/>
        <v>139891.89</v>
      </c>
      <c r="AN40" s="20">
        <f t="shared" si="11"/>
        <v>136361.45</v>
      </c>
      <c r="AO40" s="20">
        <f t="shared" si="11"/>
        <v>583549.18</v>
      </c>
      <c r="AP40" s="20">
        <f t="shared" si="11"/>
        <v>0</v>
      </c>
      <c r="AQ40" s="20">
        <f t="shared" si="11"/>
        <v>127901.18</v>
      </c>
      <c r="AR40" s="20">
        <f t="shared" si="11"/>
        <v>0</v>
      </c>
      <c r="AS40" s="20">
        <f t="shared" si="11"/>
        <v>127901.19</v>
      </c>
      <c r="AT40" s="20">
        <f t="shared" si="11"/>
        <v>0</v>
      </c>
      <c r="AU40" s="20">
        <f t="shared" si="11"/>
        <v>71944.39</v>
      </c>
      <c r="AV40" s="20">
        <f t="shared" si="11"/>
        <v>0</v>
      </c>
      <c r="AW40" s="20">
        <f t="shared" si="11"/>
        <v>127901.16</v>
      </c>
      <c r="AX40" s="20">
        <f t="shared" si="11"/>
        <v>0</v>
      </c>
      <c r="AY40" s="20">
        <f t="shared" si="11"/>
        <v>1481469.68</v>
      </c>
      <c r="AZ40" s="20">
        <f t="shared" si="11"/>
        <v>422289.1</v>
      </c>
      <c r="BA40" s="32">
        <f t="shared" si="5"/>
        <v>-176815.68</v>
      </c>
    </row>
    <row r="41" spans="19:28" ht="15" hidden="1">
      <c r="S41" t="s">
        <v>32</v>
      </c>
      <c r="W41">
        <f>W7+W9+W13+W15+W17+W21+W25+W27+W29+W33</f>
        <v>46.75</v>
      </c>
      <c r="X41">
        <f>X7+X9+X13+X15+X17+X21+X25+X27+X29+X33</f>
        <v>187</v>
      </c>
      <c r="AB41" s="2">
        <f>AB7+AB9+AB13+AB15+AB17+AB21+AB25+AB27+AB29+AB33</f>
        <v>689184.54</v>
      </c>
    </row>
    <row r="42" spans="19:28" ht="15" hidden="1">
      <c r="S42" t="s">
        <v>33</v>
      </c>
      <c r="W42">
        <f>W11+W19+W23+W31</f>
        <v>20.25</v>
      </c>
      <c r="X42">
        <f>X11+X19+X23+X31</f>
        <v>81</v>
      </c>
      <c r="AB42" s="2">
        <f>AB11+AB19+AB23+AB31</f>
        <v>298691.87</v>
      </c>
    </row>
    <row r="43" spans="19:28" ht="15" hidden="1">
      <c r="S43" t="s">
        <v>31</v>
      </c>
      <c r="W43">
        <f>W36</f>
        <v>1</v>
      </c>
      <c r="X43">
        <f>X36</f>
        <v>4</v>
      </c>
      <c r="AB43" s="2">
        <f>AB36</f>
        <v>15526.33</v>
      </c>
    </row>
    <row r="44" spans="2:28" ht="15" hidden="1">
      <c r="B44" s="1" t="s">
        <v>14</v>
      </c>
      <c r="C44">
        <f>C7/D7</f>
        <v>0.25</v>
      </c>
      <c r="E44">
        <f>E7/F7</f>
        <v>0.25</v>
      </c>
      <c r="G44">
        <f>G7/H7</f>
        <v>0.25</v>
      </c>
      <c r="I44">
        <f>I7/J7</f>
        <v>0.25</v>
      </c>
      <c r="K44">
        <f>K7/L7</f>
        <v>0.25</v>
      </c>
      <c r="W44">
        <f>W7/X7</f>
        <v>0.25</v>
      </c>
      <c r="X44">
        <f>X7/Y7</f>
        <v>64</v>
      </c>
      <c r="AB44" s="2">
        <f>AB7/AC7</f>
        <v>1.16</v>
      </c>
    </row>
    <row r="45" spans="2:28" ht="15" hidden="1">
      <c r="B45" s="1" t="s">
        <v>15</v>
      </c>
      <c r="C45">
        <f>C9/D9</f>
        <v>0.25</v>
      </c>
      <c r="E45">
        <f>E9/F9</f>
        <v>0.25</v>
      </c>
      <c r="G45">
        <f>G9/H9</f>
        <v>0.25</v>
      </c>
      <c r="I45">
        <f>I9/J9</f>
        <v>0.25</v>
      </c>
      <c r="K45">
        <f>K9/L9</f>
        <v>0.25</v>
      </c>
      <c r="Q45" t="e">
        <f>Q9/R9</f>
        <v>#DIV/0!</v>
      </c>
      <c r="S45">
        <f>S9/T9</f>
        <v>0.25</v>
      </c>
      <c r="U45" t="e">
        <f>U9/V9</f>
        <v>#DIV/0!</v>
      </c>
      <c r="W45">
        <f>W9/X9</f>
        <v>0.25</v>
      </c>
      <c r="X45">
        <f>X9/Y9</f>
        <v>96</v>
      </c>
      <c r="AB45" s="2">
        <f>AB9/AC9</f>
        <v>1.13</v>
      </c>
    </row>
    <row r="46" spans="2:28" ht="15" hidden="1">
      <c r="B46" s="1" t="s">
        <v>16</v>
      </c>
      <c r="C46">
        <f>C11/D11</f>
        <v>0.25</v>
      </c>
      <c r="E46">
        <f>E11/F11</f>
        <v>0.25</v>
      </c>
      <c r="G46">
        <f>G11/H11</f>
        <v>0.25</v>
      </c>
      <c r="I46">
        <f>I11/J11</f>
        <v>0.25</v>
      </c>
      <c r="K46">
        <f>K11/L11</f>
        <v>0.25</v>
      </c>
      <c r="Q46">
        <f>Q11/R11</f>
        <v>0.25</v>
      </c>
      <c r="S46">
        <f>S11/T11</f>
        <v>0.25</v>
      </c>
      <c r="U46" t="e">
        <f>U11/V11</f>
        <v>#DIV/0!</v>
      </c>
      <c r="W46">
        <f>W11/X11</f>
        <v>0.25</v>
      </c>
      <c r="X46">
        <f>X11/Y11</f>
        <v>88</v>
      </c>
      <c r="AB46" s="2">
        <f>AB11/AC11</f>
        <v>1.18</v>
      </c>
    </row>
    <row r="47" spans="2:28" ht="15" hidden="1">
      <c r="B47" s="1" t="s">
        <v>17</v>
      </c>
      <c r="C47">
        <f>C13/D13</f>
        <v>0.25</v>
      </c>
      <c r="E47">
        <f>E13/F13</f>
        <v>0.25</v>
      </c>
      <c r="G47">
        <f>G13/H13</f>
        <v>0.25</v>
      </c>
      <c r="I47">
        <f>I13/J13</f>
        <v>0.25</v>
      </c>
      <c r="K47">
        <f>K13/L13</f>
        <v>0.25</v>
      </c>
      <c r="S47">
        <f>S13/T13</f>
        <v>0.25</v>
      </c>
      <c r="U47" t="e">
        <f>U13/V13</f>
        <v>#DIV/0!</v>
      </c>
      <c r="W47">
        <f>W13/X13</f>
        <v>0.25</v>
      </c>
      <c r="X47">
        <f>X13/Y13</f>
        <v>88</v>
      </c>
      <c r="AB47" s="2">
        <f>AB13/AC13</f>
        <v>1.18</v>
      </c>
    </row>
    <row r="48" spans="2:28" ht="15" hidden="1">
      <c r="B48" s="1" t="s">
        <v>18</v>
      </c>
      <c r="C48">
        <f>C15/D15</f>
        <v>0.25</v>
      </c>
      <c r="E48">
        <f>E15/F15</f>
        <v>0.25</v>
      </c>
      <c r="G48">
        <f>G15/H15</f>
        <v>0.25</v>
      </c>
      <c r="I48">
        <f>I15/J15</f>
        <v>0.25</v>
      </c>
      <c r="K48">
        <f>K15/L15</f>
        <v>0.25</v>
      </c>
      <c r="M48" t="e">
        <f>M15/N15</f>
        <v>#DIV/0!</v>
      </c>
      <c r="O48">
        <f>O15/P15</f>
        <v>0.25</v>
      </c>
      <c r="Q48">
        <f>Q15/R15</f>
        <v>0.25</v>
      </c>
      <c r="S48">
        <f>S15/T15</f>
        <v>0.25</v>
      </c>
      <c r="U48" t="e">
        <f>U15/V15</f>
        <v>#DIV/0!</v>
      </c>
      <c r="W48">
        <f>W15/X15</f>
        <v>0.25</v>
      </c>
      <c r="X48">
        <f>X15/Y15</f>
        <v>100</v>
      </c>
      <c r="AB48" s="2">
        <f>AB15/AC15</f>
        <v>1.17</v>
      </c>
    </row>
    <row r="49" spans="2:28" ht="15" hidden="1">
      <c r="B49" s="1" t="s">
        <v>19</v>
      </c>
      <c r="C49" t="e">
        <f>C17/D17</f>
        <v>#DIV/0!</v>
      </c>
      <c r="E49" t="e">
        <f>E17/F17</f>
        <v>#DIV/0!</v>
      </c>
      <c r="G49">
        <f>G17/H17</f>
        <v>0.25</v>
      </c>
      <c r="I49">
        <f>I17/J17</f>
        <v>0.25</v>
      </c>
      <c r="K49">
        <f>K17/L17</f>
        <v>0.25</v>
      </c>
      <c r="M49">
        <f>M17/N17</f>
        <v>0.25</v>
      </c>
      <c r="W49">
        <f>W17/X17</f>
        <v>0.25</v>
      </c>
      <c r="X49">
        <f>X17/Y17</f>
        <v>80</v>
      </c>
      <c r="AB49" s="2">
        <f>AB17/AC17</f>
        <v>1.21</v>
      </c>
    </row>
    <row r="50" spans="2:28" ht="15" hidden="1">
      <c r="B50" s="1" t="s">
        <v>20</v>
      </c>
      <c r="C50">
        <f>C19/D19</f>
        <v>0.25</v>
      </c>
      <c r="E50">
        <f>E19/F19</f>
        <v>0.25</v>
      </c>
      <c r="G50">
        <f>G19/H19</f>
        <v>0.25</v>
      </c>
      <c r="I50">
        <f>I19/J19</f>
        <v>0.25</v>
      </c>
      <c r="K50">
        <f>K19/L19</f>
        <v>0.25</v>
      </c>
      <c r="M50" t="e">
        <f>M19/N19</f>
        <v>#DIV/0!</v>
      </c>
      <c r="O50" t="e">
        <f>O19/P19</f>
        <v>#DIV/0!</v>
      </c>
      <c r="Q50">
        <f>Q19/R19</f>
        <v>0.25</v>
      </c>
      <c r="S50">
        <f>S19/T19</f>
        <v>0.25</v>
      </c>
      <c r="U50" t="e">
        <f>U19/V19</f>
        <v>#DIV/0!</v>
      </c>
      <c r="W50">
        <f>W19/X19</f>
        <v>0.25</v>
      </c>
      <c r="X50">
        <f>X19/Y19</f>
        <v>80</v>
      </c>
      <c r="AB50" s="2">
        <f>AB19/AC19</f>
        <v>1.17</v>
      </c>
    </row>
    <row r="51" spans="2:28" ht="15" hidden="1">
      <c r="B51" s="1" t="s">
        <v>21</v>
      </c>
      <c r="C51">
        <f>C21/D21</f>
        <v>0.25</v>
      </c>
      <c r="E51">
        <f>E21/F21</f>
        <v>0.25</v>
      </c>
      <c r="G51">
        <f>G21/H21</f>
        <v>0.25</v>
      </c>
      <c r="I51">
        <f>I21/J21</f>
        <v>0.25</v>
      </c>
      <c r="K51">
        <f>K21/L21</f>
        <v>0.25</v>
      </c>
      <c r="Q51">
        <f>Q21/R21</f>
        <v>0.25</v>
      </c>
      <c r="S51">
        <f>S21/T21</f>
        <v>0.25</v>
      </c>
      <c r="U51" t="e">
        <f>U21/V21</f>
        <v>#DIV/0!</v>
      </c>
      <c r="W51">
        <f>W21/X21</f>
        <v>0.25</v>
      </c>
      <c r="X51">
        <f>X21/Y21</f>
        <v>72</v>
      </c>
      <c r="AB51" s="2">
        <f>AB21/AC21</f>
        <v>1.16</v>
      </c>
    </row>
    <row r="52" spans="2:28" ht="15" hidden="1">
      <c r="B52" s="1" t="s">
        <v>22</v>
      </c>
      <c r="C52">
        <f>C23/D23</f>
        <v>0.25</v>
      </c>
      <c r="E52">
        <f>E23/F23</f>
        <v>0.25</v>
      </c>
      <c r="G52">
        <f>G23/H23</f>
        <v>0.25</v>
      </c>
      <c r="I52">
        <f>I23/J23</f>
        <v>0.25</v>
      </c>
      <c r="K52">
        <f>K23/L23</f>
        <v>0.25</v>
      </c>
      <c r="O52" t="e">
        <f>O23/P23</f>
        <v>#DIV/0!</v>
      </c>
      <c r="Q52">
        <f>Q23/R23</f>
        <v>0.25</v>
      </c>
      <c r="S52">
        <f>S23/T23</f>
        <v>0.25</v>
      </c>
      <c r="U52" t="e">
        <f>U23/V23</f>
        <v>#DIV/0!</v>
      </c>
      <c r="W52">
        <f>W23/X23</f>
        <v>0.25</v>
      </c>
      <c r="X52">
        <f>X23/Y23</f>
        <v>104</v>
      </c>
      <c r="AB52" s="2">
        <f>AB23/AC23</f>
        <v>1.14</v>
      </c>
    </row>
    <row r="53" spans="2:28" ht="15" hidden="1">
      <c r="B53" s="1" t="s">
        <v>23</v>
      </c>
      <c r="C53">
        <f>C25/D25</f>
        <v>0.25</v>
      </c>
      <c r="E53">
        <f>E25/F25</f>
        <v>0.25</v>
      </c>
      <c r="G53">
        <f>G25/H25</f>
        <v>0.25</v>
      </c>
      <c r="I53">
        <f>I25/J25</f>
        <v>0.25</v>
      </c>
      <c r="K53">
        <f>K25/L25</f>
        <v>0.25</v>
      </c>
      <c r="Q53">
        <f>Q25/R25</f>
        <v>0.25</v>
      </c>
      <c r="S53">
        <f>S25/T25</f>
        <v>0.25</v>
      </c>
      <c r="U53" t="e">
        <f>U25/V25</f>
        <v>#DIV/0!</v>
      </c>
      <c r="W53">
        <f>W25/X25</f>
        <v>0.25</v>
      </c>
      <c r="X53">
        <f>X25/Y25</f>
        <v>56</v>
      </c>
      <c r="AB53" s="2">
        <f>AB25/AC25</f>
        <v>1.15</v>
      </c>
    </row>
    <row r="54" spans="2:28" ht="15" hidden="1">
      <c r="B54" s="1" t="s">
        <v>24</v>
      </c>
      <c r="C54">
        <f>C27/D27</f>
        <v>0.25</v>
      </c>
      <c r="E54">
        <f>E27/F27</f>
        <v>0.25</v>
      </c>
      <c r="G54">
        <f>G27/H27</f>
        <v>0.25</v>
      </c>
      <c r="I54">
        <f>I27/J27</f>
        <v>0.25</v>
      </c>
      <c r="K54">
        <f>K27/L27</f>
        <v>0.25</v>
      </c>
      <c r="S54">
        <f>S27/T27</f>
        <v>0.25</v>
      </c>
      <c r="W54">
        <f>W27/X27</f>
        <v>0.25</v>
      </c>
      <c r="X54">
        <f>X27/Y27</f>
        <v>80</v>
      </c>
      <c r="AB54" s="2">
        <f>AB27/AC27</f>
        <v>1.17</v>
      </c>
    </row>
    <row r="55" spans="2:28" ht="15" hidden="1">
      <c r="B55" s="1" t="s">
        <v>25</v>
      </c>
      <c r="C55">
        <f>C29/D29</f>
        <v>0.25</v>
      </c>
      <c r="E55">
        <f>E29/F29</f>
        <v>0.25</v>
      </c>
      <c r="G55">
        <f>G29/H29</f>
        <v>0.25</v>
      </c>
      <c r="K55">
        <f>K29/L29</f>
        <v>0.25</v>
      </c>
      <c r="S55">
        <f>S29/T29</f>
        <v>0.25</v>
      </c>
      <c r="U55" t="e">
        <f>U29/V29</f>
        <v>#DIV/0!</v>
      </c>
      <c r="W55">
        <f>W29/X29</f>
        <v>0.25</v>
      </c>
      <c r="X55">
        <f>X29/Y29</f>
        <v>56</v>
      </c>
      <c r="AB55" s="2">
        <f>AB29/AC29</f>
        <v>1.15</v>
      </c>
    </row>
    <row r="56" spans="2:28" ht="15" hidden="1">
      <c r="B56" s="1" t="s">
        <v>26</v>
      </c>
      <c r="C56">
        <f>C31/D31</f>
        <v>0.25</v>
      </c>
      <c r="E56">
        <f>E31/F31</f>
        <v>0.25</v>
      </c>
      <c r="G56">
        <f>G31/H31</f>
        <v>0.25</v>
      </c>
      <c r="I56">
        <f>I31/J31</f>
        <v>0.25</v>
      </c>
      <c r="K56">
        <f>K31/L31</f>
        <v>0.25</v>
      </c>
      <c r="Q56">
        <f>Q31/R31</f>
        <v>0.25</v>
      </c>
      <c r="S56">
        <f>S31/T31</f>
        <v>0.25</v>
      </c>
      <c r="U56" t="e">
        <f>U31/V31</f>
        <v>#DIV/0!</v>
      </c>
      <c r="W56">
        <f>W31/X31</f>
        <v>0.25</v>
      </c>
      <c r="X56">
        <f>X31/Y31</f>
        <v>52</v>
      </c>
      <c r="AB56" s="2">
        <f>AB31/AC31</f>
        <v>1.18</v>
      </c>
    </row>
    <row r="57" spans="2:28" ht="15" hidden="1">
      <c r="B57" s="1" t="s">
        <v>27</v>
      </c>
      <c r="C57">
        <f>C33/D33</f>
        <v>0.25</v>
      </c>
      <c r="I57">
        <f>I33/J33</f>
        <v>0.25</v>
      </c>
      <c r="K57">
        <f>K33/L33</f>
        <v>0.25</v>
      </c>
      <c r="W57">
        <f>W33/X33</f>
        <v>0.25</v>
      </c>
      <c r="X57">
        <f>X33/Y33</f>
        <v>56</v>
      </c>
      <c r="AB57" s="2">
        <f>AB33/AC33</f>
        <v>1.15</v>
      </c>
    </row>
    <row r="58" ht="15" hidden="1">
      <c r="AB58" s="2"/>
    </row>
    <row r="59" spans="19:28" ht="15" hidden="1">
      <c r="S59" t="s">
        <v>34</v>
      </c>
      <c r="W59">
        <f>W39</f>
        <v>28</v>
      </c>
      <c r="X59">
        <f>X39</f>
        <v>28</v>
      </c>
      <c r="AB59" s="2">
        <f>AB39</f>
        <v>434737.06</v>
      </c>
    </row>
    <row r="60" spans="30:35" ht="15">
      <c r="AD60" s="29">
        <f>AD40-AC40</f>
        <v>88953.69</v>
      </c>
      <c r="AH60" s="2">
        <f>AG40-AH40</f>
        <v>9262.05</v>
      </c>
      <c r="AI60">
        <f>E40*9489*1.302+(E40*9489*1.302/20*2)</f>
        <v>98528.55705</v>
      </c>
    </row>
    <row r="61" ht="15">
      <c r="AI61">
        <f>E40*9489*1.302+(E40*9489*1.302/(20*2))</f>
        <v>91810.7008875</v>
      </c>
    </row>
  </sheetData>
  <sheetProtection/>
  <mergeCells count="42">
    <mergeCell ref="O1:AB3"/>
    <mergeCell ref="A4:AB4"/>
    <mergeCell ref="A5:A6"/>
    <mergeCell ref="B5:B6"/>
    <mergeCell ref="C5:D5"/>
    <mergeCell ref="E5:F5"/>
    <mergeCell ref="G5:H5"/>
    <mergeCell ref="I5:J5"/>
    <mergeCell ref="K5:L5"/>
    <mergeCell ref="M5:N5"/>
    <mergeCell ref="AO5:AP5"/>
    <mergeCell ref="AQ5:AR5"/>
    <mergeCell ref="O5:P5"/>
    <mergeCell ref="Q5:R5"/>
    <mergeCell ref="S5:T5"/>
    <mergeCell ref="U5:V5"/>
    <mergeCell ref="W5:X5"/>
    <mergeCell ref="AB5:AB6"/>
    <mergeCell ref="AS5:AT5"/>
    <mergeCell ref="AU5:AV5"/>
    <mergeCell ref="AW5:AX5"/>
    <mergeCell ref="AY5:AZ5"/>
    <mergeCell ref="B7:B8"/>
    <mergeCell ref="B9:B10"/>
    <mergeCell ref="AG5:AH5"/>
    <mergeCell ref="AI5:AJ5"/>
    <mergeCell ref="AK5:AL5"/>
    <mergeCell ref="AM5:AN5"/>
    <mergeCell ref="B11:B12"/>
    <mergeCell ref="B13:B14"/>
    <mergeCell ref="B15:B16"/>
    <mergeCell ref="B17:B18"/>
    <mergeCell ref="B19:B20"/>
    <mergeCell ref="B21:B22"/>
    <mergeCell ref="B35:B36"/>
    <mergeCell ref="B37:B38"/>
    <mergeCell ref="B23:B24"/>
    <mergeCell ref="B25:B26"/>
    <mergeCell ref="B27:B28"/>
    <mergeCell ref="B29:B30"/>
    <mergeCell ref="B31:B32"/>
    <mergeCell ref="B33:B34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82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7">
      <selection activeCell="J61" sqref="J61:J62"/>
    </sheetView>
  </sheetViews>
  <sheetFormatPr defaultColWidth="9.140625" defaultRowHeight="15"/>
  <cols>
    <col min="1" max="1" width="3.00390625" style="0" customWidth="1"/>
    <col min="2" max="2" width="10.00390625" style="0" customWidth="1"/>
    <col min="3" max="3" width="5.7109375" style="0" customWidth="1"/>
    <col min="4" max="4" width="5.421875" style="0" customWidth="1"/>
    <col min="5" max="5" width="5.28125" style="0" customWidth="1"/>
    <col min="6" max="7" width="6.00390625" style="0" customWidth="1"/>
    <col min="8" max="8" width="4.00390625" style="0" customWidth="1"/>
    <col min="9" max="9" width="5.28125" style="0" customWidth="1"/>
    <col min="10" max="10" width="5.00390625" style="0" customWidth="1"/>
    <col min="11" max="11" width="5.7109375" style="0" customWidth="1"/>
    <col min="12" max="12" width="5.28125" style="0" customWidth="1"/>
    <col min="13" max="13" width="5.140625" style="0" customWidth="1"/>
    <col min="14" max="14" width="4.421875" style="0" customWidth="1"/>
    <col min="15" max="16" width="5.00390625" style="0" customWidth="1"/>
    <col min="17" max="17" width="4.7109375" style="0" customWidth="1"/>
    <col min="18" max="18" width="5.7109375" style="0" customWidth="1"/>
    <col min="19" max="19" width="6.421875" style="0" customWidth="1"/>
    <col min="20" max="20" width="5.28125" style="0" customWidth="1"/>
    <col min="21" max="21" width="6.8515625" style="0" hidden="1" customWidth="1"/>
    <col min="22" max="22" width="5.140625" style="0" hidden="1" customWidth="1"/>
    <col min="23" max="23" width="7.140625" style="0" customWidth="1"/>
    <col min="24" max="24" width="7.7109375" style="0" customWidth="1"/>
    <col min="25" max="25" width="10.57421875" style="0" hidden="1" customWidth="1"/>
    <col min="26" max="27" width="0" style="0" hidden="1" customWidth="1"/>
    <col min="28" max="28" width="17.7109375" style="0" customWidth="1"/>
    <col min="29" max="29" width="13.140625" style="0" customWidth="1"/>
    <col min="30" max="30" width="11.140625" style="0" bestFit="1" customWidth="1"/>
  </cols>
  <sheetData>
    <row r="1" spans="15:28" ht="15"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5:28" ht="15"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5:28" ht="15"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50.25" customHeight="1">
      <c r="A4" s="45" t="s">
        <v>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9" ht="27" customHeight="1">
      <c r="A5" s="41" t="s">
        <v>0</v>
      </c>
      <c r="B5" s="41" t="s">
        <v>1</v>
      </c>
      <c r="C5" s="41" t="s">
        <v>2</v>
      </c>
      <c r="D5" s="41"/>
      <c r="E5" s="41" t="s">
        <v>3</v>
      </c>
      <c r="F5" s="41"/>
      <c r="G5" s="41" t="s">
        <v>4</v>
      </c>
      <c r="H5" s="41"/>
      <c r="I5" s="41" t="s">
        <v>5</v>
      </c>
      <c r="J5" s="41"/>
      <c r="K5" s="41" t="s">
        <v>6</v>
      </c>
      <c r="L5" s="41"/>
      <c r="M5" s="41" t="s">
        <v>7</v>
      </c>
      <c r="N5" s="41"/>
      <c r="O5" s="41" t="s">
        <v>8</v>
      </c>
      <c r="P5" s="41"/>
      <c r="Q5" s="41" t="s">
        <v>9</v>
      </c>
      <c r="R5" s="41"/>
      <c r="S5" s="41" t="s">
        <v>10</v>
      </c>
      <c r="T5" s="41"/>
      <c r="U5" s="41" t="s">
        <v>11</v>
      </c>
      <c r="V5" s="41"/>
      <c r="W5" s="41" t="s">
        <v>37</v>
      </c>
      <c r="X5" s="41"/>
      <c r="Y5" s="4"/>
      <c r="Z5" s="4"/>
      <c r="AA5" s="4"/>
      <c r="AB5" s="47" t="s">
        <v>36</v>
      </c>
      <c r="AC5" s="5"/>
    </row>
    <row r="6" spans="1:29" ht="50.25" customHeight="1">
      <c r="A6" s="41"/>
      <c r="B6" s="41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6" t="s">
        <v>13</v>
      </c>
      <c r="I6" s="6" t="s">
        <v>12</v>
      </c>
      <c r="J6" s="6" t="s">
        <v>13</v>
      </c>
      <c r="K6" s="6" t="s">
        <v>12</v>
      </c>
      <c r="L6" s="6" t="s">
        <v>13</v>
      </c>
      <c r="M6" s="6" t="s">
        <v>12</v>
      </c>
      <c r="N6" s="6" t="s">
        <v>13</v>
      </c>
      <c r="O6" s="6" t="s">
        <v>12</v>
      </c>
      <c r="P6" s="6" t="s">
        <v>13</v>
      </c>
      <c r="Q6" s="6" t="s">
        <v>12</v>
      </c>
      <c r="R6" s="6" t="s">
        <v>13</v>
      </c>
      <c r="S6" s="6" t="s">
        <v>12</v>
      </c>
      <c r="T6" s="6" t="s">
        <v>13</v>
      </c>
      <c r="U6" s="6" t="s">
        <v>12</v>
      </c>
      <c r="V6" s="6" t="s">
        <v>13</v>
      </c>
      <c r="W6" s="6" t="s">
        <v>12</v>
      </c>
      <c r="X6" s="6" t="s">
        <v>13</v>
      </c>
      <c r="Y6" s="4"/>
      <c r="Z6" s="4"/>
      <c r="AA6" s="4">
        <f>6*0.25</f>
        <v>1.5</v>
      </c>
      <c r="AB6" s="47"/>
      <c r="AC6" s="5"/>
    </row>
    <row r="7" spans="1:29" ht="13.5" customHeight="1">
      <c r="A7" s="7">
        <v>1</v>
      </c>
      <c r="B7" s="43" t="s">
        <v>14</v>
      </c>
      <c r="C7" s="8">
        <v>0.5</v>
      </c>
      <c r="D7" s="8">
        <v>2</v>
      </c>
      <c r="E7" s="8">
        <v>0.5</v>
      </c>
      <c r="F7" s="8">
        <v>2</v>
      </c>
      <c r="G7" s="8">
        <v>0.5</v>
      </c>
      <c r="H7" s="8">
        <v>2</v>
      </c>
      <c r="I7" s="8">
        <v>0.5</v>
      </c>
      <c r="J7" s="8">
        <v>2</v>
      </c>
      <c r="K7" s="8">
        <v>2</v>
      </c>
      <c r="L7" s="8">
        <f>K7*4</f>
        <v>8</v>
      </c>
      <c r="M7" s="7"/>
      <c r="N7" s="7"/>
      <c r="O7" s="7"/>
      <c r="P7" s="7"/>
      <c r="Q7" s="7"/>
      <c r="R7" s="7"/>
      <c r="S7" s="7"/>
      <c r="T7" s="7"/>
      <c r="U7" s="9"/>
      <c r="V7" s="7"/>
      <c r="W7" s="27">
        <f>C7+E7+G7+I7+K7+M7+O7+Q7+S7+U7</f>
        <v>4</v>
      </c>
      <c r="X7" s="27">
        <f>D7+F7+H7+J7+L7+N7+P7+R7+T7+V7</f>
        <v>16</v>
      </c>
      <c r="Y7" s="10">
        <f>W7/X7</f>
        <v>0.25</v>
      </c>
      <c r="Z7" s="11"/>
      <c r="AA7" s="11"/>
      <c r="AB7" s="19">
        <f aca="true" t="shared" si="0" ref="AB7:AB36">AC7</f>
        <v>62496</v>
      </c>
      <c r="AC7" s="19">
        <f>((C7+E7+G7+I7+K7)*12000+(M7+O7+Q7+S7)*12000)*1.302</f>
        <v>62496</v>
      </c>
    </row>
    <row r="8" spans="1:29" ht="13.5" customHeight="1">
      <c r="A8" s="7"/>
      <c r="B8" s="4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"/>
      <c r="V8" s="7"/>
      <c r="W8" s="27">
        <f aca="true" t="shared" si="1" ref="W8:X34">C8+E8+G8+I8+K8+M8+O8+Q8+S8+U8</f>
        <v>0</v>
      </c>
      <c r="X8" s="27">
        <f t="shared" si="1"/>
        <v>0</v>
      </c>
      <c r="Y8" s="10"/>
      <c r="Z8" s="11"/>
      <c r="AA8" s="11"/>
      <c r="AB8" s="19">
        <f t="shared" si="0"/>
        <v>0</v>
      </c>
      <c r="AC8" s="19">
        <f aca="true" t="shared" si="2" ref="AC8:AC34">((C8+E8+G8+I8+K8)*7500+(M8+O8+Q8+S8)*7800)*1.302</f>
        <v>0</v>
      </c>
    </row>
    <row r="9" spans="1:29" ht="13.5" customHeight="1">
      <c r="A9" s="7">
        <v>2</v>
      </c>
      <c r="B9" s="43" t="s">
        <v>15</v>
      </c>
      <c r="C9" s="8">
        <v>1</v>
      </c>
      <c r="D9" s="8">
        <v>4</v>
      </c>
      <c r="E9" s="8">
        <v>1</v>
      </c>
      <c r="F9" s="8">
        <v>4</v>
      </c>
      <c r="G9" s="8">
        <v>1</v>
      </c>
      <c r="H9" s="8">
        <v>4</v>
      </c>
      <c r="I9" s="8">
        <v>1</v>
      </c>
      <c r="J9" s="8">
        <v>4</v>
      </c>
      <c r="K9" s="8">
        <v>1</v>
      </c>
      <c r="L9" s="8">
        <f>K9*4</f>
        <v>4</v>
      </c>
      <c r="M9" s="8"/>
      <c r="N9" s="8"/>
      <c r="O9" s="8"/>
      <c r="P9" s="8"/>
      <c r="Q9" s="8"/>
      <c r="R9" s="8"/>
      <c r="S9" s="8">
        <v>1</v>
      </c>
      <c r="T9" s="8">
        <v>4</v>
      </c>
      <c r="U9" s="9"/>
      <c r="V9" s="7"/>
      <c r="W9" s="27">
        <f t="shared" si="1"/>
        <v>6</v>
      </c>
      <c r="X9" s="27">
        <f t="shared" si="1"/>
        <v>24</v>
      </c>
      <c r="Y9" s="10">
        <f aca="true" t="shared" si="3" ref="Y9:Y38">W9/X9</f>
        <v>0.25</v>
      </c>
      <c r="Z9" s="11"/>
      <c r="AA9" s="11"/>
      <c r="AB9" s="19">
        <f t="shared" si="0"/>
        <v>93744</v>
      </c>
      <c r="AC9" s="19">
        <f>((C9+E9+G9+I9+K9)*12000+(M9+O9+Q9+S9)*12000)*1.302</f>
        <v>93744</v>
      </c>
    </row>
    <row r="10" spans="1:29" ht="13.5" customHeight="1">
      <c r="A10" s="7"/>
      <c r="B10" s="4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"/>
      <c r="V10" s="7"/>
      <c r="W10" s="27">
        <f t="shared" si="1"/>
        <v>0</v>
      </c>
      <c r="X10" s="27">
        <f t="shared" si="1"/>
        <v>0</v>
      </c>
      <c r="Y10" s="10"/>
      <c r="Z10" s="11"/>
      <c r="AA10" s="11"/>
      <c r="AB10" s="19">
        <f t="shared" si="0"/>
        <v>0</v>
      </c>
      <c r="AC10" s="19">
        <f t="shared" si="2"/>
        <v>0</v>
      </c>
    </row>
    <row r="11" spans="1:29" ht="13.5" customHeight="1">
      <c r="A11" s="7">
        <v>3</v>
      </c>
      <c r="B11" s="43" t="s">
        <v>16</v>
      </c>
      <c r="C11" s="8">
        <v>0.5</v>
      </c>
      <c r="D11" s="8">
        <v>2</v>
      </c>
      <c r="E11" s="8">
        <v>0.5</v>
      </c>
      <c r="F11" s="8">
        <v>2</v>
      </c>
      <c r="G11" s="8">
        <v>0.5</v>
      </c>
      <c r="H11" s="8">
        <v>2</v>
      </c>
      <c r="I11" s="8">
        <v>0.5</v>
      </c>
      <c r="J11" s="8">
        <v>2</v>
      </c>
      <c r="K11" s="8">
        <v>1.5</v>
      </c>
      <c r="L11" s="8">
        <f>K11*4</f>
        <v>6</v>
      </c>
      <c r="M11" s="8"/>
      <c r="N11" s="8"/>
      <c r="O11" s="8"/>
      <c r="P11" s="8"/>
      <c r="Q11" s="8">
        <v>1</v>
      </c>
      <c r="R11" s="8">
        <v>4</v>
      </c>
      <c r="S11" s="8">
        <v>1</v>
      </c>
      <c r="T11" s="8">
        <v>4</v>
      </c>
      <c r="U11" s="9"/>
      <c r="V11" s="7"/>
      <c r="W11" s="27">
        <f t="shared" si="1"/>
        <v>5.5</v>
      </c>
      <c r="X11" s="27">
        <f>D11+F11+H11+J11+L11+N11+P11+R11+T11+V11</f>
        <v>22</v>
      </c>
      <c r="Y11" s="10">
        <f t="shared" si="3"/>
        <v>0.25</v>
      </c>
      <c r="Z11" s="11"/>
      <c r="AA11" s="11"/>
      <c r="AB11" s="19">
        <f t="shared" si="0"/>
        <v>85932</v>
      </c>
      <c r="AC11" s="19">
        <f>((C11+E11+G11+I11+K11)*12000+(M11+O11+Q11+S11)*12000)*1.302</f>
        <v>85932</v>
      </c>
    </row>
    <row r="12" spans="1:29" ht="13.5" customHeight="1">
      <c r="A12" s="7"/>
      <c r="B12" s="4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"/>
      <c r="V12" s="7"/>
      <c r="W12" s="27">
        <f t="shared" si="1"/>
        <v>0</v>
      </c>
      <c r="X12" s="27">
        <f t="shared" si="1"/>
        <v>0</v>
      </c>
      <c r="Y12" s="10" t="e">
        <f t="shared" si="3"/>
        <v>#DIV/0!</v>
      </c>
      <c r="Z12" s="11"/>
      <c r="AA12" s="11"/>
      <c r="AB12" s="19">
        <f t="shared" si="0"/>
        <v>0</v>
      </c>
      <c r="AC12" s="19">
        <f t="shared" si="2"/>
        <v>0</v>
      </c>
    </row>
    <row r="13" spans="1:29" ht="13.5" customHeight="1">
      <c r="A13" s="7">
        <v>4</v>
      </c>
      <c r="B13" s="43" t="s">
        <v>17</v>
      </c>
      <c r="C13" s="21">
        <v>0.5</v>
      </c>
      <c r="D13" s="21">
        <v>2</v>
      </c>
      <c r="E13" s="21">
        <v>0.5</v>
      </c>
      <c r="F13" s="21">
        <v>2</v>
      </c>
      <c r="G13" s="21">
        <v>0.5</v>
      </c>
      <c r="H13" s="21">
        <v>2</v>
      </c>
      <c r="I13" s="21">
        <v>0.5</v>
      </c>
      <c r="J13" s="21">
        <v>2</v>
      </c>
      <c r="K13" s="21">
        <v>3</v>
      </c>
      <c r="L13" s="21">
        <f>K13*4</f>
        <v>12</v>
      </c>
      <c r="M13" s="21"/>
      <c r="N13" s="21"/>
      <c r="O13" s="21"/>
      <c r="P13" s="21"/>
      <c r="Q13" s="21"/>
      <c r="R13" s="21"/>
      <c r="S13" s="21">
        <v>0.5</v>
      </c>
      <c r="T13" s="21">
        <v>2</v>
      </c>
      <c r="U13" s="9"/>
      <c r="V13" s="7"/>
      <c r="W13" s="27">
        <f t="shared" si="1"/>
        <v>5.5</v>
      </c>
      <c r="X13" s="27">
        <f t="shared" si="1"/>
        <v>22</v>
      </c>
      <c r="Y13" s="10">
        <f t="shared" si="3"/>
        <v>0.25</v>
      </c>
      <c r="Z13" s="11"/>
      <c r="AA13" s="11"/>
      <c r="AB13" s="19">
        <f t="shared" si="0"/>
        <v>85932</v>
      </c>
      <c r="AC13" s="19">
        <f>((C13+E13+G13+I13+K13)*12000+(M13+O13+Q13+S13)*12000)*1.302</f>
        <v>85932</v>
      </c>
    </row>
    <row r="14" spans="1:29" ht="13.5" customHeight="1">
      <c r="A14" s="7"/>
      <c r="B14" s="4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9"/>
      <c r="V14" s="7"/>
      <c r="W14" s="27">
        <f t="shared" si="1"/>
        <v>0</v>
      </c>
      <c r="X14" s="27">
        <f t="shared" si="1"/>
        <v>0</v>
      </c>
      <c r="Y14" s="10" t="e">
        <f t="shared" si="3"/>
        <v>#DIV/0!</v>
      </c>
      <c r="Z14" s="11"/>
      <c r="AA14" s="11"/>
      <c r="AB14" s="19">
        <f t="shared" si="0"/>
        <v>0</v>
      </c>
      <c r="AC14" s="19">
        <f t="shared" si="2"/>
        <v>0</v>
      </c>
    </row>
    <row r="15" spans="1:29" ht="13.5" customHeight="1">
      <c r="A15" s="7">
        <v>5</v>
      </c>
      <c r="B15" s="43" t="s">
        <v>18</v>
      </c>
      <c r="C15" s="21">
        <v>0.5</v>
      </c>
      <c r="D15" s="21">
        <v>2</v>
      </c>
      <c r="E15" s="21">
        <v>0.5</v>
      </c>
      <c r="F15" s="21">
        <v>2</v>
      </c>
      <c r="G15" s="21">
        <v>0.5</v>
      </c>
      <c r="H15" s="21">
        <v>2</v>
      </c>
      <c r="I15" s="21">
        <v>1.25</v>
      </c>
      <c r="J15" s="21">
        <v>5</v>
      </c>
      <c r="K15" s="21">
        <v>2</v>
      </c>
      <c r="L15" s="21">
        <f>K15*4</f>
        <v>8</v>
      </c>
      <c r="M15" s="21"/>
      <c r="N15" s="21"/>
      <c r="O15" s="21"/>
      <c r="P15" s="21"/>
      <c r="Q15" s="21">
        <v>0.5</v>
      </c>
      <c r="R15" s="21">
        <v>2</v>
      </c>
      <c r="S15" s="21">
        <v>0.5</v>
      </c>
      <c r="T15" s="21">
        <v>2</v>
      </c>
      <c r="U15" s="9"/>
      <c r="V15" s="7"/>
      <c r="W15" s="27">
        <f t="shared" si="1"/>
        <v>5.75</v>
      </c>
      <c r="X15" s="27">
        <f t="shared" si="1"/>
        <v>23</v>
      </c>
      <c r="Y15" s="10">
        <f t="shared" si="3"/>
        <v>0.25</v>
      </c>
      <c r="Z15" s="11"/>
      <c r="AA15" s="11"/>
      <c r="AB15" s="19">
        <f t="shared" si="0"/>
        <v>89838</v>
      </c>
      <c r="AC15" s="19">
        <f>((C15+E15+G15+I15+K15)*12000+(M15+O15+Q15+S15)*12000)*1.302</f>
        <v>89838</v>
      </c>
    </row>
    <row r="16" spans="1:29" ht="13.5" customHeight="1">
      <c r="A16" s="7"/>
      <c r="B16" s="4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"/>
      <c r="V16" s="7"/>
      <c r="W16" s="27">
        <f t="shared" si="1"/>
        <v>0</v>
      </c>
      <c r="X16" s="27">
        <f t="shared" si="1"/>
        <v>0</v>
      </c>
      <c r="Y16" s="10" t="e">
        <f t="shared" si="3"/>
        <v>#DIV/0!</v>
      </c>
      <c r="Z16" s="11"/>
      <c r="AA16" s="11"/>
      <c r="AB16" s="19">
        <f t="shared" si="0"/>
        <v>0</v>
      </c>
      <c r="AC16" s="19">
        <f t="shared" si="2"/>
        <v>0</v>
      </c>
    </row>
    <row r="17" spans="1:29" ht="13.5" customHeight="1">
      <c r="A17" s="7">
        <v>6</v>
      </c>
      <c r="B17" s="43" t="s">
        <v>19</v>
      </c>
      <c r="C17" s="21"/>
      <c r="D17" s="21"/>
      <c r="E17" s="21">
        <v>0.5</v>
      </c>
      <c r="F17" s="21">
        <v>2</v>
      </c>
      <c r="G17" s="21">
        <v>0.5</v>
      </c>
      <c r="H17" s="21">
        <v>2</v>
      </c>
      <c r="I17" s="21">
        <v>0.5</v>
      </c>
      <c r="J17" s="21">
        <v>2</v>
      </c>
      <c r="K17" s="21">
        <v>3</v>
      </c>
      <c r="L17" s="21">
        <v>12</v>
      </c>
      <c r="M17" s="21">
        <v>1.5</v>
      </c>
      <c r="N17" s="21">
        <v>6</v>
      </c>
      <c r="O17" s="21"/>
      <c r="P17" s="21"/>
      <c r="Q17" s="21"/>
      <c r="R17" s="21"/>
      <c r="S17" s="21"/>
      <c r="T17" s="21"/>
      <c r="U17" s="9"/>
      <c r="V17" s="7"/>
      <c r="W17" s="27">
        <f t="shared" si="1"/>
        <v>6</v>
      </c>
      <c r="X17" s="27">
        <f t="shared" si="1"/>
        <v>24</v>
      </c>
      <c r="Y17" s="10">
        <f t="shared" si="3"/>
        <v>0.25</v>
      </c>
      <c r="Z17" s="11"/>
      <c r="AA17" s="11"/>
      <c r="AB17" s="19">
        <f t="shared" si="0"/>
        <v>93744</v>
      </c>
      <c r="AC17" s="19">
        <f>((C17+E17+G17+I17+K17)*12000+(M17+O17+Q17+S17)*12000)*1.302</f>
        <v>93744</v>
      </c>
    </row>
    <row r="18" spans="1:29" ht="13.5" customHeight="1">
      <c r="A18" s="7"/>
      <c r="B18" s="4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9"/>
      <c r="V18" s="7"/>
      <c r="W18" s="27">
        <f t="shared" si="1"/>
        <v>0</v>
      </c>
      <c r="X18" s="27">
        <f t="shared" si="1"/>
        <v>0</v>
      </c>
      <c r="Y18" s="10" t="e">
        <f t="shared" si="3"/>
        <v>#DIV/0!</v>
      </c>
      <c r="Z18" s="11"/>
      <c r="AA18" s="11"/>
      <c r="AB18" s="19">
        <f t="shared" si="0"/>
        <v>0</v>
      </c>
      <c r="AC18" s="19">
        <f t="shared" si="2"/>
        <v>0</v>
      </c>
    </row>
    <row r="19" spans="1:29" ht="13.5" customHeight="1">
      <c r="A19" s="7">
        <v>7</v>
      </c>
      <c r="B19" s="43" t="s">
        <v>20</v>
      </c>
      <c r="C19" s="21">
        <v>0.5</v>
      </c>
      <c r="D19" s="21">
        <v>2</v>
      </c>
      <c r="E19" s="21">
        <v>0.5</v>
      </c>
      <c r="F19" s="21">
        <v>2</v>
      </c>
      <c r="G19" s="21">
        <v>0.5</v>
      </c>
      <c r="H19" s="21">
        <v>2</v>
      </c>
      <c r="I19" s="21">
        <v>0.5</v>
      </c>
      <c r="J19" s="21">
        <v>2</v>
      </c>
      <c r="K19" s="21">
        <v>2</v>
      </c>
      <c r="L19" s="21">
        <f>K19*4</f>
        <v>8</v>
      </c>
      <c r="M19" s="21"/>
      <c r="N19" s="21"/>
      <c r="O19" s="21"/>
      <c r="P19" s="21"/>
      <c r="Q19" s="21">
        <v>0.5</v>
      </c>
      <c r="R19" s="21">
        <v>2</v>
      </c>
      <c r="S19" s="21">
        <v>0.5</v>
      </c>
      <c r="T19" s="21">
        <v>2</v>
      </c>
      <c r="U19" s="9"/>
      <c r="V19" s="7"/>
      <c r="W19" s="27">
        <f t="shared" si="1"/>
        <v>5</v>
      </c>
      <c r="X19" s="27">
        <f t="shared" si="1"/>
        <v>20</v>
      </c>
      <c r="Y19" s="10">
        <f t="shared" si="3"/>
        <v>0.25</v>
      </c>
      <c r="Z19" s="11"/>
      <c r="AA19" s="11"/>
      <c r="AB19" s="19">
        <f t="shared" si="0"/>
        <v>78120</v>
      </c>
      <c r="AC19" s="19">
        <f>((C19+E19+G19+I19+K19)*12000+(M19+O19+Q19+S19)*12000)*1.302</f>
        <v>78120</v>
      </c>
    </row>
    <row r="20" spans="1:29" ht="13.5" customHeight="1">
      <c r="A20" s="7"/>
      <c r="B20" s="4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9"/>
      <c r="V20" s="7"/>
      <c r="W20" s="27">
        <f t="shared" si="1"/>
        <v>0</v>
      </c>
      <c r="X20" s="27">
        <f t="shared" si="1"/>
        <v>0</v>
      </c>
      <c r="Y20" s="10" t="e">
        <f t="shared" si="3"/>
        <v>#DIV/0!</v>
      </c>
      <c r="Z20" s="11"/>
      <c r="AA20" s="11"/>
      <c r="AB20" s="19">
        <f t="shared" si="0"/>
        <v>0</v>
      </c>
      <c r="AC20" s="19">
        <f t="shared" si="2"/>
        <v>0</v>
      </c>
    </row>
    <row r="21" spans="1:29" ht="13.5" customHeight="1">
      <c r="A21" s="7">
        <v>8</v>
      </c>
      <c r="B21" s="43" t="s">
        <v>21</v>
      </c>
      <c r="C21" s="21">
        <v>0.5</v>
      </c>
      <c r="D21" s="21">
        <v>2</v>
      </c>
      <c r="E21" s="21">
        <v>0.5</v>
      </c>
      <c r="F21" s="21">
        <v>2</v>
      </c>
      <c r="G21" s="21">
        <v>0.5</v>
      </c>
      <c r="H21" s="21">
        <v>2</v>
      </c>
      <c r="I21" s="21">
        <v>0.5</v>
      </c>
      <c r="J21" s="21">
        <v>2</v>
      </c>
      <c r="K21" s="21">
        <v>1.5</v>
      </c>
      <c r="L21" s="21">
        <f>K21*4</f>
        <v>6</v>
      </c>
      <c r="M21" s="21"/>
      <c r="N21" s="21"/>
      <c r="O21" s="21"/>
      <c r="P21" s="21"/>
      <c r="Q21" s="21">
        <v>0.5</v>
      </c>
      <c r="R21" s="21">
        <v>2</v>
      </c>
      <c r="S21" s="21">
        <v>0.5</v>
      </c>
      <c r="T21" s="21">
        <v>2</v>
      </c>
      <c r="U21" s="9"/>
      <c r="V21" s="7"/>
      <c r="W21" s="27">
        <f t="shared" si="1"/>
        <v>4.5</v>
      </c>
      <c r="X21" s="27">
        <f t="shared" si="1"/>
        <v>18</v>
      </c>
      <c r="Y21" s="10">
        <f t="shared" si="3"/>
        <v>0.25</v>
      </c>
      <c r="Z21" s="11"/>
      <c r="AA21" s="11"/>
      <c r="AB21" s="19">
        <f t="shared" si="0"/>
        <v>70308</v>
      </c>
      <c r="AC21" s="19">
        <f>((C21+E21+G21+I21+K21)*12000+(M21+O21+Q21+S21)*12000)*1.302</f>
        <v>70308</v>
      </c>
    </row>
    <row r="22" spans="1:29" ht="13.5" customHeight="1">
      <c r="A22" s="7"/>
      <c r="B22" s="4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9"/>
      <c r="V22" s="7"/>
      <c r="W22" s="27">
        <f t="shared" si="1"/>
        <v>0</v>
      </c>
      <c r="X22" s="27">
        <f t="shared" si="1"/>
        <v>0</v>
      </c>
      <c r="Y22" s="10" t="e">
        <f t="shared" si="3"/>
        <v>#DIV/0!</v>
      </c>
      <c r="Z22" s="11"/>
      <c r="AA22" s="11"/>
      <c r="AB22" s="19">
        <f t="shared" si="0"/>
        <v>0</v>
      </c>
      <c r="AC22" s="19">
        <f t="shared" si="2"/>
        <v>0</v>
      </c>
    </row>
    <row r="23" spans="1:29" ht="13.5" customHeight="1">
      <c r="A23" s="7">
        <v>9</v>
      </c>
      <c r="B23" s="43" t="s">
        <v>22</v>
      </c>
      <c r="C23" s="21">
        <v>1</v>
      </c>
      <c r="D23" s="21">
        <f>C23*4</f>
        <v>4</v>
      </c>
      <c r="E23" s="21">
        <v>1</v>
      </c>
      <c r="F23" s="21">
        <f>E23*4</f>
        <v>4</v>
      </c>
      <c r="G23" s="21">
        <v>1</v>
      </c>
      <c r="H23" s="21">
        <f>G23*4</f>
        <v>4</v>
      </c>
      <c r="I23" s="21">
        <v>1</v>
      </c>
      <c r="J23" s="21">
        <f>I23*4</f>
        <v>4</v>
      </c>
      <c r="K23" s="21">
        <v>1</v>
      </c>
      <c r="L23" s="21">
        <f>K23*4</f>
        <v>4</v>
      </c>
      <c r="M23" s="21"/>
      <c r="N23" s="21"/>
      <c r="O23" s="21"/>
      <c r="P23" s="21"/>
      <c r="Q23" s="21"/>
      <c r="R23" s="21"/>
      <c r="S23" s="21">
        <v>1</v>
      </c>
      <c r="T23" s="21">
        <v>4</v>
      </c>
      <c r="U23" s="9"/>
      <c r="V23" s="7"/>
      <c r="W23" s="27">
        <f t="shared" si="1"/>
        <v>6</v>
      </c>
      <c r="X23" s="27">
        <f t="shared" si="1"/>
        <v>24</v>
      </c>
      <c r="Y23" s="10">
        <f t="shared" si="3"/>
        <v>0.25</v>
      </c>
      <c r="Z23" s="11"/>
      <c r="AA23" s="11"/>
      <c r="AB23" s="19">
        <f t="shared" si="0"/>
        <v>93744</v>
      </c>
      <c r="AC23" s="19">
        <f>((C23+E23+G23+I23+K23)*12000+(M23+O23+Q23+S23)*12000)*1.302</f>
        <v>93744</v>
      </c>
    </row>
    <row r="24" spans="1:29" ht="13.5" customHeight="1">
      <c r="A24" s="7"/>
      <c r="B24" s="4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"/>
      <c r="V24" s="7"/>
      <c r="W24" s="27">
        <f t="shared" si="1"/>
        <v>0</v>
      </c>
      <c r="X24" s="27">
        <f t="shared" si="1"/>
        <v>0</v>
      </c>
      <c r="Y24" s="10" t="e">
        <f t="shared" si="3"/>
        <v>#DIV/0!</v>
      </c>
      <c r="Z24" s="11"/>
      <c r="AA24" s="11"/>
      <c r="AB24" s="19">
        <f t="shared" si="0"/>
        <v>0</v>
      </c>
      <c r="AC24" s="19">
        <f t="shared" si="2"/>
        <v>0</v>
      </c>
    </row>
    <row r="25" spans="1:29" ht="13.5" customHeight="1">
      <c r="A25" s="7">
        <v>10</v>
      </c>
      <c r="B25" s="43" t="s">
        <v>23</v>
      </c>
      <c r="C25" s="21">
        <v>0.5</v>
      </c>
      <c r="D25" s="21">
        <v>2</v>
      </c>
      <c r="E25" s="21">
        <v>0.5</v>
      </c>
      <c r="F25" s="21">
        <v>2</v>
      </c>
      <c r="G25" s="21">
        <v>0.5</v>
      </c>
      <c r="H25" s="21">
        <v>2</v>
      </c>
      <c r="I25" s="21">
        <v>0.75</v>
      </c>
      <c r="J25" s="21">
        <v>3</v>
      </c>
      <c r="K25" s="21">
        <v>1</v>
      </c>
      <c r="L25" s="21">
        <f>K25*4</f>
        <v>4</v>
      </c>
      <c r="M25" s="21"/>
      <c r="N25" s="21"/>
      <c r="O25" s="21"/>
      <c r="P25" s="21"/>
      <c r="Q25" s="21">
        <v>0.5</v>
      </c>
      <c r="R25" s="21">
        <v>2</v>
      </c>
      <c r="S25" s="21">
        <v>0.5</v>
      </c>
      <c r="T25" s="21">
        <v>2</v>
      </c>
      <c r="U25" s="9"/>
      <c r="V25" s="7"/>
      <c r="W25" s="27">
        <f t="shared" si="1"/>
        <v>4.25</v>
      </c>
      <c r="X25" s="27">
        <f t="shared" si="1"/>
        <v>17</v>
      </c>
      <c r="Y25" s="10">
        <f t="shared" si="3"/>
        <v>0.25</v>
      </c>
      <c r="Z25" s="11"/>
      <c r="AA25" s="11"/>
      <c r="AB25" s="19">
        <f t="shared" si="0"/>
        <v>66402</v>
      </c>
      <c r="AC25" s="19">
        <f>((C25+E25+G25+I25+K25)*12000+(M25+O25+Q25+S25)*12000)*1.302</f>
        <v>66402</v>
      </c>
    </row>
    <row r="26" spans="1:29" ht="13.5" customHeight="1">
      <c r="A26" s="7"/>
      <c r="B26" s="4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9"/>
      <c r="V26" s="7"/>
      <c r="W26" s="27">
        <f t="shared" si="1"/>
        <v>0</v>
      </c>
      <c r="X26" s="27">
        <f t="shared" si="1"/>
        <v>0</v>
      </c>
      <c r="Y26" s="10" t="e">
        <f t="shared" si="3"/>
        <v>#DIV/0!</v>
      </c>
      <c r="Z26" s="11"/>
      <c r="AA26" s="11"/>
      <c r="AB26" s="19">
        <f t="shared" si="0"/>
        <v>0</v>
      </c>
      <c r="AC26" s="19">
        <f t="shared" si="2"/>
        <v>0</v>
      </c>
    </row>
    <row r="27" spans="1:29" ht="13.5" customHeight="1">
      <c r="A27" s="7">
        <v>11</v>
      </c>
      <c r="B27" s="43" t="s">
        <v>24</v>
      </c>
      <c r="C27" s="21">
        <v>0.5</v>
      </c>
      <c r="D27" s="21">
        <v>2</v>
      </c>
      <c r="E27" s="21">
        <v>0.5</v>
      </c>
      <c r="F27" s="21">
        <v>2</v>
      </c>
      <c r="G27" s="21">
        <v>0.5</v>
      </c>
      <c r="H27" s="21">
        <v>2</v>
      </c>
      <c r="I27" s="21">
        <v>0.5</v>
      </c>
      <c r="J27" s="21">
        <v>2</v>
      </c>
      <c r="K27" s="21">
        <v>2</v>
      </c>
      <c r="L27" s="21">
        <f>K27*4</f>
        <v>8</v>
      </c>
      <c r="M27" s="21"/>
      <c r="N27" s="21"/>
      <c r="O27" s="21"/>
      <c r="P27" s="21"/>
      <c r="Q27" s="21"/>
      <c r="R27" s="21"/>
      <c r="S27" s="21">
        <v>0.5</v>
      </c>
      <c r="T27" s="21">
        <v>2</v>
      </c>
      <c r="U27" s="9"/>
      <c r="V27" s="7"/>
      <c r="W27" s="27">
        <f t="shared" si="1"/>
        <v>4.5</v>
      </c>
      <c r="X27" s="27">
        <f t="shared" si="1"/>
        <v>18</v>
      </c>
      <c r="Y27" s="10">
        <f t="shared" si="3"/>
        <v>0.25</v>
      </c>
      <c r="Z27" s="11"/>
      <c r="AA27" s="11"/>
      <c r="AB27" s="19">
        <f t="shared" si="0"/>
        <v>70308</v>
      </c>
      <c r="AC27" s="19">
        <f>((C27+E27+G27+I27+K27)*12000+(M27+O27+Q27+S27)*12000)*1.302</f>
        <v>70308</v>
      </c>
    </row>
    <row r="28" spans="1:29" ht="13.5" customHeight="1">
      <c r="A28" s="7"/>
      <c r="B28" s="4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9"/>
      <c r="V28" s="7"/>
      <c r="W28" s="27">
        <f t="shared" si="1"/>
        <v>0</v>
      </c>
      <c r="X28" s="27">
        <f t="shared" si="1"/>
        <v>0</v>
      </c>
      <c r="Y28" s="10" t="e">
        <f t="shared" si="3"/>
        <v>#DIV/0!</v>
      </c>
      <c r="Z28" s="11"/>
      <c r="AA28" s="11">
        <f>144.5-1.5-1.5-0.5-0.5-1.5-1</f>
        <v>138</v>
      </c>
      <c r="AB28" s="19">
        <f t="shared" si="0"/>
        <v>0</v>
      </c>
      <c r="AC28" s="19">
        <f t="shared" si="2"/>
        <v>0</v>
      </c>
    </row>
    <row r="29" spans="1:29" ht="13.5" customHeight="1">
      <c r="A29" s="7">
        <v>12</v>
      </c>
      <c r="B29" s="43" t="s">
        <v>25</v>
      </c>
      <c r="C29" s="23">
        <v>0.5</v>
      </c>
      <c r="D29" s="23">
        <v>2</v>
      </c>
      <c r="E29" s="23">
        <v>0.5</v>
      </c>
      <c r="F29" s="23">
        <v>2</v>
      </c>
      <c r="G29" s="23">
        <v>0.5</v>
      </c>
      <c r="H29" s="23">
        <v>2</v>
      </c>
      <c r="I29" s="24"/>
      <c r="J29" s="24"/>
      <c r="K29" s="23">
        <v>1</v>
      </c>
      <c r="L29" s="21">
        <f>K29*4</f>
        <v>4</v>
      </c>
      <c r="M29" s="24"/>
      <c r="N29" s="24"/>
      <c r="O29" s="24"/>
      <c r="P29" s="24"/>
      <c r="Q29" s="24"/>
      <c r="R29" s="24"/>
      <c r="S29" s="23">
        <v>0.5</v>
      </c>
      <c r="T29" s="23">
        <v>2</v>
      </c>
      <c r="U29" s="9"/>
      <c r="V29" s="7"/>
      <c r="W29" s="27">
        <f t="shared" si="1"/>
        <v>3</v>
      </c>
      <c r="X29" s="27">
        <f t="shared" si="1"/>
        <v>12</v>
      </c>
      <c r="Y29" s="10">
        <f t="shared" si="3"/>
        <v>0.25</v>
      </c>
      <c r="Z29" s="11"/>
      <c r="AA29" s="11"/>
      <c r="AB29" s="19">
        <f t="shared" si="0"/>
        <v>46872</v>
      </c>
      <c r="AC29" s="19">
        <f>((C29+E29+G29+I29+K29)*12000+(M29+O29+Q29+S29)*12000)*1.302</f>
        <v>46872</v>
      </c>
    </row>
    <row r="30" spans="1:29" ht="13.5" customHeight="1">
      <c r="A30" s="7"/>
      <c r="B30" s="4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9"/>
      <c r="V30" s="7"/>
      <c r="W30" s="27">
        <f t="shared" si="1"/>
        <v>0</v>
      </c>
      <c r="X30" s="27">
        <f t="shared" si="1"/>
        <v>0</v>
      </c>
      <c r="Y30" s="10" t="e">
        <f t="shared" si="3"/>
        <v>#DIV/0!</v>
      </c>
      <c r="Z30" s="11"/>
      <c r="AA30" s="11"/>
      <c r="AB30" s="19">
        <f t="shared" si="0"/>
        <v>0</v>
      </c>
      <c r="AC30" s="19">
        <f t="shared" si="2"/>
        <v>0</v>
      </c>
    </row>
    <row r="31" spans="1:29" ht="13.5" customHeight="1">
      <c r="A31" s="7">
        <v>13</v>
      </c>
      <c r="B31" s="43" t="s">
        <v>26</v>
      </c>
      <c r="C31" s="22">
        <v>0.25</v>
      </c>
      <c r="D31" s="22">
        <v>1</v>
      </c>
      <c r="E31" s="22">
        <v>0.25</v>
      </c>
      <c r="F31" s="22">
        <v>1</v>
      </c>
      <c r="G31" s="22">
        <v>0.25</v>
      </c>
      <c r="H31" s="22">
        <v>1</v>
      </c>
      <c r="I31" s="22">
        <v>0.5</v>
      </c>
      <c r="J31" s="22">
        <v>2</v>
      </c>
      <c r="K31" s="22">
        <v>1</v>
      </c>
      <c r="L31" s="21">
        <f>K31*4</f>
        <v>4</v>
      </c>
      <c r="M31" s="22"/>
      <c r="N31" s="22"/>
      <c r="O31" s="22"/>
      <c r="P31" s="22"/>
      <c r="Q31" s="22">
        <v>0.25</v>
      </c>
      <c r="R31" s="22">
        <v>1</v>
      </c>
      <c r="S31" s="21">
        <v>0.5</v>
      </c>
      <c r="T31" s="21">
        <v>2</v>
      </c>
      <c r="U31" s="9"/>
      <c r="V31" s="7"/>
      <c r="W31" s="27">
        <f t="shared" si="1"/>
        <v>3</v>
      </c>
      <c r="X31" s="27">
        <f t="shared" si="1"/>
        <v>12</v>
      </c>
      <c r="Y31" s="10">
        <f t="shared" si="3"/>
        <v>0.25</v>
      </c>
      <c r="Z31" s="11"/>
      <c r="AA31" s="11"/>
      <c r="AB31" s="19">
        <f t="shared" si="0"/>
        <v>46872</v>
      </c>
      <c r="AC31" s="19">
        <f>((C31+E31+G31+I31+K31)*12000+(M31+O31+Q31+S31)*12000)*1.302</f>
        <v>46872</v>
      </c>
    </row>
    <row r="32" spans="1:29" ht="13.5" customHeight="1">
      <c r="A32" s="7"/>
      <c r="B32" s="4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9"/>
      <c r="V32" s="7"/>
      <c r="W32" s="27">
        <f t="shared" si="1"/>
        <v>0</v>
      </c>
      <c r="X32" s="27">
        <f t="shared" si="1"/>
        <v>0</v>
      </c>
      <c r="Y32" s="10"/>
      <c r="Z32" s="11"/>
      <c r="AA32" s="11"/>
      <c r="AB32" s="19">
        <f t="shared" si="0"/>
        <v>0</v>
      </c>
      <c r="AC32" s="19">
        <f t="shared" si="2"/>
        <v>0</v>
      </c>
    </row>
    <row r="33" spans="1:29" ht="13.5" customHeight="1">
      <c r="A33" s="7">
        <v>14</v>
      </c>
      <c r="B33" s="43" t="s">
        <v>27</v>
      </c>
      <c r="C33" s="21">
        <v>0.5</v>
      </c>
      <c r="D33" s="21">
        <v>2</v>
      </c>
      <c r="E33" s="21">
        <v>0.5</v>
      </c>
      <c r="F33" s="21">
        <v>2</v>
      </c>
      <c r="G33" s="21">
        <v>0.5</v>
      </c>
      <c r="H33" s="21">
        <v>2</v>
      </c>
      <c r="I33" s="21">
        <v>0.5</v>
      </c>
      <c r="J33" s="21">
        <v>2</v>
      </c>
      <c r="K33" s="21">
        <v>1</v>
      </c>
      <c r="L33" s="21">
        <f>K33*4</f>
        <v>4</v>
      </c>
      <c r="M33" s="21"/>
      <c r="N33" s="21"/>
      <c r="O33" s="21"/>
      <c r="P33" s="21"/>
      <c r="Q33" s="21"/>
      <c r="R33" s="21"/>
      <c r="S33" s="21">
        <v>0.5</v>
      </c>
      <c r="T33" s="21">
        <v>2</v>
      </c>
      <c r="U33" s="9"/>
      <c r="V33" s="7"/>
      <c r="W33" s="27">
        <f t="shared" si="1"/>
        <v>3.5</v>
      </c>
      <c r="X33" s="27">
        <f t="shared" si="1"/>
        <v>14</v>
      </c>
      <c r="Y33" s="10">
        <f t="shared" si="3"/>
        <v>0.25</v>
      </c>
      <c r="Z33" s="11"/>
      <c r="AA33" s="11"/>
      <c r="AB33" s="19">
        <f t="shared" si="0"/>
        <v>54684</v>
      </c>
      <c r="AC33" s="19">
        <f>((C33+E33+G33+I33+K33)*12000+(M33+O33+Q33+S33)*12000)*1.302</f>
        <v>54684</v>
      </c>
    </row>
    <row r="34" spans="1:29" ht="13.5" customHeight="1">
      <c r="A34" s="7"/>
      <c r="B34" s="4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9"/>
      <c r="V34" s="7"/>
      <c r="W34" s="27">
        <f t="shared" si="1"/>
        <v>0</v>
      </c>
      <c r="X34" s="27">
        <f t="shared" si="1"/>
        <v>0</v>
      </c>
      <c r="Y34" s="10" t="e">
        <f t="shared" si="3"/>
        <v>#DIV/0!</v>
      </c>
      <c r="Z34" s="11"/>
      <c r="AA34" s="11"/>
      <c r="AB34" s="19">
        <f t="shared" si="0"/>
        <v>0</v>
      </c>
      <c r="AC34" s="19">
        <f t="shared" si="2"/>
        <v>0</v>
      </c>
    </row>
    <row r="35" spans="1:29" ht="13.5" customHeight="1">
      <c r="A35" s="7">
        <v>15</v>
      </c>
      <c r="B35" s="43" t="s">
        <v>31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9"/>
      <c r="V35" s="7"/>
      <c r="W35" s="27">
        <f>C35+E35+G35+I35+K35+M35+O35+Q35+S35+U35</f>
        <v>0</v>
      </c>
      <c r="X35" s="27">
        <f>D35+F35+H35+J35+L35+N35+P35+R35+T35+V35</f>
        <v>0</v>
      </c>
      <c r="Y35" s="10" t="e">
        <f>W35/X35</f>
        <v>#DIV/0!</v>
      </c>
      <c r="Z35" s="11"/>
      <c r="AA35" s="11"/>
      <c r="AB35" s="19">
        <f t="shared" si="0"/>
        <v>0</v>
      </c>
      <c r="AC35" s="19">
        <f>((C35+E35+G35+I35+K35)*12000+(M35+O35+Q35+S35)*12000)*1.302</f>
        <v>0</v>
      </c>
    </row>
    <row r="36" spans="1:29" ht="13.5" customHeight="1">
      <c r="A36" s="7">
        <v>15</v>
      </c>
      <c r="B36" s="43"/>
      <c r="C36" s="21"/>
      <c r="D36" s="21"/>
      <c r="E36" s="21"/>
      <c r="F36" s="21"/>
      <c r="G36" s="21">
        <v>0.5</v>
      </c>
      <c r="H36" s="21">
        <v>2</v>
      </c>
      <c r="I36" s="21">
        <v>0.5</v>
      </c>
      <c r="J36" s="21">
        <v>2</v>
      </c>
      <c r="K36" s="21">
        <v>1</v>
      </c>
      <c r="L36" s="21">
        <v>2</v>
      </c>
      <c r="M36" s="21"/>
      <c r="N36" s="21"/>
      <c r="O36" s="21"/>
      <c r="P36" s="21"/>
      <c r="Q36" s="21"/>
      <c r="R36" s="21"/>
      <c r="S36" s="21"/>
      <c r="T36" s="21"/>
      <c r="U36" s="9"/>
      <c r="V36" s="7"/>
      <c r="W36" s="27">
        <f>C36+E36+G36+I36+K36+M36+O36+Q36+S36+U36</f>
        <v>2</v>
      </c>
      <c r="X36" s="27">
        <f>D36+F36+H36+J36+L36+N36+P36+R36+T36+V36</f>
        <v>6</v>
      </c>
      <c r="Y36" s="10">
        <f>W36/X36</f>
        <v>0.33</v>
      </c>
      <c r="Z36" s="11"/>
      <c r="AA36" s="11"/>
      <c r="AB36" s="19">
        <f t="shared" si="0"/>
        <v>31248</v>
      </c>
      <c r="AC36" s="19">
        <f>((C36+E36+G36+I36+K36)*12000+(M36+O36+Q36+S36)*12000)*1.302</f>
        <v>31248</v>
      </c>
    </row>
    <row r="37" spans="1:29" ht="13.5" customHeight="1">
      <c r="A37" s="12"/>
      <c r="B37" s="42" t="s">
        <v>29</v>
      </c>
      <c r="C37" s="16">
        <f>C7+C9+C11+C13+C15+C17+C19+C21+C23+C25+C27+C29+C31+C33+C35</f>
        <v>7.25</v>
      </c>
      <c r="D37" s="16">
        <f aca="true" t="shared" si="4" ref="D37:X38">D7+D9+D11+D13+D15+D17+D19+D21+D23+D25+D27+D29+D31+D33+D35</f>
        <v>29</v>
      </c>
      <c r="E37" s="16">
        <f t="shared" si="4"/>
        <v>7.75</v>
      </c>
      <c r="F37" s="16">
        <f t="shared" si="4"/>
        <v>31</v>
      </c>
      <c r="G37" s="16">
        <f t="shared" si="4"/>
        <v>7.75</v>
      </c>
      <c r="H37" s="16">
        <f t="shared" si="4"/>
        <v>31</v>
      </c>
      <c r="I37" s="16">
        <f t="shared" si="4"/>
        <v>8.5</v>
      </c>
      <c r="J37" s="16">
        <f t="shared" si="4"/>
        <v>34</v>
      </c>
      <c r="K37" s="16">
        <f t="shared" si="4"/>
        <v>23</v>
      </c>
      <c r="L37" s="16">
        <f>L7+L9+L11+L13+L15+L17+L19+L21+L23+L25+L27+L29+L31+L33+L35</f>
        <v>92</v>
      </c>
      <c r="M37" s="16">
        <f t="shared" si="4"/>
        <v>1.5</v>
      </c>
      <c r="N37" s="16">
        <f t="shared" si="4"/>
        <v>6</v>
      </c>
      <c r="O37" s="16">
        <f t="shared" si="4"/>
        <v>0</v>
      </c>
      <c r="P37" s="16">
        <f t="shared" si="4"/>
        <v>0</v>
      </c>
      <c r="Q37" s="16">
        <f t="shared" si="4"/>
        <v>3.25</v>
      </c>
      <c r="R37" s="16">
        <f t="shared" si="4"/>
        <v>13</v>
      </c>
      <c r="S37" s="16">
        <f t="shared" si="4"/>
        <v>7.5</v>
      </c>
      <c r="T37" s="16">
        <f t="shared" si="4"/>
        <v>30</v>
      </c>
      <c r="U37" s="13">
        <f t="shared" si="4"/>
        <v>0</v>
      </c>
      <c r="V37" s="12">
        <f t="shared" si="4"/>
        <v>0</v>
      </c>
      <c r="W37" s="16">
        <f>W7+W9+W11+W13+W15+W17+W19+W21+W23+W25+W27+W29+W31+W33+W35</f>
        <v>66.5</v>
      </c>
      <c r="X37" s="16">
        <f t="shared" si="4"/>
        <v>266</v>
      </c>
      <c r="Y37" s="14">
        <f t="shared" si="3"/>
        <v>0.25</v>
      </c>
      <c r="Z37" s="15"/>
      <c r="AA37" s="15"/>
      <c r="AB37" s="20">
        <f>AB7+AB9+AB11+AB13+AB15+AB17+AB19+AB21+AB23+AB25+AB27+AB29+AB31+AB33</f>
        <v>1038996</v>
      </c>
      <c r="AC37" s="20">
        <f>AC7+AC9+AC11+AC13+AC15+AC17+AC19+AC21+AC23+AC25+AC27+AC29+AC31+AC33+AC35</f>
        <v>1038996</v>
      </c>
    </row>
    <row r="38" spans="1:29" ht="13.5" customHeight="1">
      <c r="A38" s="12"/>
      <c r="B38" s="42"/>
      <c r="C38" s="16">
        <f>C8+C10+C12+C14+C16+C18+C20+C22+C24+C26+C28+C30+C32+C34+C36</f>
        <v>0</v>
      </c>
      <c r="D38" s="16">
        <f t="shared" si="4"/>
        <v>0</v>
      </c>
      <c r="E38" s="16">
        <f t="shared" si="4"/>
        <v>0</v>
      </c>
      <c r="F38" s="16">
        <f t="shared" si="4"/>
        <v>0</v>
      </c>
      <c r="G38" s="16">
        <f t="shared" si="4"/>
        <v>0.5</v>
      </c>
      <c r="H38" s="16">
        <f t="shared" si="4"/>
        <v>2</v>
      </c>
      <c r="I38" s="16">
        <f t="shared" si="4"/>
        <v>0.5</v>
      </c>
      <c r="J38" s="16">
        <f t="shared" si="4"/>
        <v>2</v>
      </c>
      <c r="K38" s="16">
        <f t="shared" si="4"/>
        <v>1</v>
      </c>
      <c r="L38" s="16">
        <f t="shared" si="4"/>
        <v>2</v>
      </c>
      <c r="M38" s="16">
        <f t="shared" si="4"/>
        <v>0</v>
      </c>
      <c r="N38" s="16">
        <f t="shared" si="4"/>
        <v>0</v>
      </c>
      <c r="O38" s="16">
        <f t="shared" si="4"/>
        <v>0</v>
      </c>
      <c r="P38" s="16">
        <f t="shared" si="4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  <c r="U38" s="13">
        <f t="shared" si="4"/>
        <v>0</v>
      </c>
      <c r="V38" s="12">
        <f t="shared" si="4"/>
        <v>0</v>
      </c>
      <c r="W38" s="16">
        <f t="shared" si="4"/>
        <v>2</v>
      </c>
      <c r="X38" s="16">
        <f t="shared" si="4"/>
        <v>6</v>
      </c>
      <c r="Y38" s="14">
        <f t="shared" si="3"/>
        <v>0.33</v>
      </c>
      <c r="Z38" s="15"/>
      <c r="AA38" s="15"/>
      <c r="AB38" s="20">
        <f>AB36</f>
        <v>31248</v>
      </c>
      <c r="AC38" s="20">
        <f>AC8+AC10+AC12+AC14+AC16+AC18+AC20+AC22+AC24+AC26+AC28+AC30+AC32+AC34+AC36</f>
        <v>31248</v>
      </c>
    </row>
    <row r="39" spans="1:30" ht="13.5" customHeight="1">
      <c r="A39" s="17"/>
      <c r="B39" s="17" t="s">
        <v>30</v>
      </c>
      <c r="C39" s="25"/>
      <c r="D39" s="25"/>
      <c r="E39" s="25"/>
      <c r="F39" s="25"/>
      <c r="G39" s="25"/>
      <c r="H39" s="25"/>
      <c r="I39" s="26">
        <v>7</v>
      </c>
      <c r="J39" s="26">
        <v>7</v>
      </c>
      <c r="K39" s="26">
        <v>7</v>
      </c>
      <c r="L39" s="26">
        <v>7</v>
      </c>
      <c r="M39" s="26">
        <v>7</v>
      </c>
      <c r="N39" s="26">
        <v>7</v>
      </c>
      <c r="O39" s="26">
        <v>7</v>
      </c>
      <c r="P39" s="26">
        <v>7</v>
      </c>
      <c r="Q39" s="25"/>
      <c r="R39" s="25"/>
      <c r="S39" s="25"/>
      <c r="T39" s="25"/>
      <c r="U39" s="18"/>
      <c r="V39" s="17"/>
      <c r="W39" s="28">
        <f>C39+E39+G39+I39+K39+M39+O39+Q39+S39+U39</f>
        <v>28</v>
      </c>
      <c r="X39" s="28">
        <f>D39+F39+H39+J39+L39+N39+P39+R39+T39+V39</f>
        <v>28</v>
      </c>
      <c r="Y39" s="14">
        <f>W39/X39</f>
        <v>1</v>
      </c>
      <c r="Z39" s="15"/>
      <c r="AA39" s="15"/>
      <c r="AB39" s="19">
        <f>AC39</f>
        <v>437472</v>
      </c>
      <c r="AC39" s="19">
        <f>((C39+E39+G39+I39+K39)*12000+(M39+O39+Q39+S39)*12000)*1.302</f>
        <v>437472</v>
      </c>
      <c r="AD39" s="3"/>
    </row>
    <row r="40" spans="1:29" ht="21.75" customHeight="1">
      <c r="A40" s="12"/>
      <c r="B40" s="12" t="s">
        <v>28</v>
      </c>
      <c r="C40" s="16">
        <f>C37+C39</f>
        <v>7.25</v>
      </c>
      <c r="D40" s="16">
        <f aca="true" t="shared" si="5" ref="D40:V40">D37+D39</f>
        <v>29</v>
      </c>
      <c r="E40" s="16">
        <f t="shared" si="5"/>
        <v>7.75</v>
      </c>
      <c r="F40" s="16">
        <f t="shared" si="5"/>
        <v>31</v>
      </c>
      <c r="G40" s="16">
        <f t="shared" si="5"/>
        <v>7.75</v>
      </c>
      <c r="H40" s="16">
        <f t="shared" si="5"/>
        <v>31</v>
      </c>
      <c r="I40" s="16">
        <f t="shared" si="5"/>
        <v>15.5</v>
      </c>
      <c r="J40" s="16">
        <f t="shared" si="5"/>
        <v>41</v>
      </c>
      <c r="K40" s="16">
        <f t="shared" si="5"/>
        <v>30</v>
      </c>
      <c r="L40" s="16">
        <f t="shared" si="5"/>
        <v>99</v>
      </c>
      <c r="M40" s="16">
        <f t="shared" si="5"/>
        <v>8.5</v>
      </c>
      <c r="N40" s="16">
        <f t="shared" si="5"/>
        <v>13</v>
      </c>
      <c r="O40" s="16">
        <f t="shared" si="5"/>
        <v>7</v>
      </c>
      <c r="P40" s="16">
        <f t="shared" si="5"/>
        <v>7</v>
      </c>
      <c r="Q40" s="16">
        <f t="shared" si="5"/>
        <v>3.25</v>
      </c>
      <c r="R40" s="16">
        <f t="shared" si="5"/>
        <v>13</v>
      </c>
      <c r="S40" s="16">
        <f t="shared" si="5"/>
        <v>7.5</v>
      </c>
      <c r="T40" s="16">
        <f t="shared" si="5"/>
        <v>30</v>
      </c>
      <c r="U40" s="13">
        <f t="shared" si="5"/>
        <v>0</v>
      </c>
      <c r="V40" s="12">
        <f t="shared" si="5"/>
        <v>0</v>
      </c>
      <c r="W40" s="16">
        <f>SUM(W37:W39)</f>
        <v>96.5</v>
      </c>
      <c r="X40" s="16">
        <f>SUM(X37:X39)</f>
        <v>300</v>
      </c>
      <c r="Y40" s="15"/>
      <c r="Z40" s="15"/>
      <c r="AA40" s="15"/>
      <c r="AB40" s="20">
        <f>AB39+AB37+AB38</f>
        <v>1507716</v>
      </c>
      <c r="AC40" s="20">
        <f>AC39+AC37+AC38</f>
        <v>1507716</v>
      </c>
    </row>
    <row r="41" spans="19:28" ht="15" hidden="1">
      <c r="S41" t="s">
        <v>32</v>
      </c>
      <c r="W41">
        <f>W7+W9+W13+W15+W17+W21+W25+W27+W29+W33</f>
        <v>47</v>
      </c>
      <c r="X41">
        <f>X7+X9+X13+X15+X17+X21+X25+X27+X29+X33</f>
        <v>188</v>
      </c>
      <c r="AB41" s="2">
        <f>AB7+AB9+AB13+AB15+AB17+AB21+AB25+AB27+AB29+AB33</f>
        <v>734328</v>
      </c>
    </row>
    <row r="42" spans="19:28" ht="15" hidden="1">
      <c r="S42" t="s">
        <v>33</v>
      </c>
      <c r="W42">
        <f>W11+W19+W23+W31</f>
        <v>19.5</v>
      </c>
      <c r="X42">
        <f>X11+X19+X23+X31</f>
        <v>78</v>
      </c>
      <c r="AB42" s="2">
        <f>AB11+AB19+AB23+AB31</f>
        <v>304668</v>
      </c>
    </row>
    <row r="43" spans="19:28" ht="15" hidden="1">
      <c r="S43" t="s">
        <v>31</v>
      </c>
      <c r="W43">
        <f>W36</f>
        <v>2</v>
      </c>
      <c r="X43">
        <f>X36</f>
        <v>6</v>
      </c>
      <c r="AB43" s="2">
        <f>AB36</f>
        <v>31248</v>
      </c>
    </row>
    <row r="44" spans="2:28" ht="15" hidden="1">
      <c r="B44" s="1" t="s">
        <v>14</v>
      </c>
      <c r="C44">
        <f>C7/D7</f>
        <v>0.25</v>
      </c>
      <c r="E44">
        <f>E7/F7</f>
        <v>0.25</v>
      </c>
      <c r="G44">
        <f>G7/H7</f>
        <v>0.25</v>
      </c>
      <c r="I44">
        <f>I7/J7</f>
        <v>0.25</v>
      </c>
      <c r="K44">
        <f>K7/L7</f>
        <v>0.25</v>
      </c>
      <c r="W44">
        <f>W7/X7</f>
        <v>0.25</v>
      </c>
      <c r="X44">
        <f>X7/Y7</f>
        <v>64</v>
      </c>
      <c r="AB44" s="2">
        <f>AB7/AC7</f>
        <v>1</v>
      </c>
    </row>
    <row r="45" spans="2:28" ht="15" hidden="1">
      <c r="B45" s="1" t="s">
        <v>15</v>
      </c>
      <c r="C45">
        <f>C9/D9</f>
        <v>0.25</v>
      </c>
      <c r="E45">
        <f>E9/F9</f>
        <v>0.25</v>
      </c>
      <c r="G45">
        <f>G9/H9</f>
        <v>0.25</v>
      </c>
      <c r="I45">
        <f>I9/J9</f>
        <v>0.25</v>
      </c>
      <c r="K45">
        <f>K9/L9</f>
        <v>0.25</v>
      </c>
      <c r="Q45" t="e">
        <f>Q9/R9</f>
        <v>#DIV/0!</v>
      </c>
      <c r="S45">
        <f>S9/T9</f>
        <v>0.25</v>
      </c>
      <c r="U45" t="e">
        <f>U9/V9</f>
        <v>#DIV/0!</v>
      </c>
      <c r="W45">
        <f>W9/X9</f>
        <v>0.25</v>
      </c>
      <c r="X45">
        <f>X9/Y9</f>
        <v>96</v>
      </c>
      <c r="AB45" s="2">
        <f>AB9/AC9</f>
        <v>1</v>
      </c>
    </row>
    <row r="46" spans="2:28" ht="15" hidden="1">
      <c r="B46" s="1" t="s">
        <v>16</v>
      </c>
      <c r="C46">
        <f>C11/D11</f>
        <v>0.25</v>
      </c>
      <c r="E46">
        <f>E11/F11</f>
        <v>0.25</v>
      </c>
      <c r="G46">
        <f>G11/H11</f>
        <v>0.25</v>
      </c>
      <c r="I46">
        <f>I11/J11</f>
        <v>0.25</v>
      </c>
      <c r="K46">
        <f>K11/L11</f>
        <v>0.25</v>
      </c>
      <c r="Q46">
        <f>Q11/R11</f>
        <v>0.25</v>
      </c>
      <c r="S46">
        <f>S11/T11</f>
        <v>0.25</v>
      </c>
      <c r="U46" t="e">
        <f>U11/V11</f>
        <v>#DIV/0!</v>
      </c>
      <c r="W46">
        <f>W11/X11</f>
        <v>0.25</v>
      </c>
      <c r="X46">
        <f>X11/Y11</f>
        <v>88</v>
      </c>
      <c r="AB46" s="2">
        <f>AB11/AC11</f>
        <v>1</v>
      </c>
    </row>
    <row r="47" spans="2:28" ht="15" hidden="1">
      <c r="B47" s="1" t="s">
        <v>17</v>
      </c>
      <c r="C47">
        <f>C13/D13</f>
        <v>0.25</v>
      </c>
      <c r="E47">
        <f>E13/F13</f>
        <v>0.25</v>
      </c>
      <c r="G47">
        <f>G13/H13</f>
        <v>0.25</v>
      </c>
      <c r="I47">
        <f>I13/J13</f>
        <v>0.25</v>
      </c>
      <c r="K47">
        <f>K13/L13</f>
        <v>0.25</v>
      </c>
      <c r="S47">
        <f>S13/T13</f>
        <v>0.25</v>
      </c>
      <c r="U47" t="e">
        <f>U13/V13</f>
        <v>#DIV/0!</v>
      </c>
      <c r="W47">
        <f>W13/X13</f>
        <v>0.25</v>
      </c>
      <c r="X47">
        <f>X13/Y13</f>
        <v>88</v>
      </c>
      <c r="AB47" s="2">
        <f>AB13/AC13</f>
        <v>1</v>
      </c>
    </row>
    <row r="48" spans="2:28" ht="15" hidden="1">
      <c r="B48" s="1" t="s">
        <v>18</v>
      </c>
      <c r="C48">
        <f>C15/D15</f>
        <v>0.25</v>
      </c>
      <c r="E48">
        <f>E15/F15</f>
        <v>0.25</v>
      </c>
      <c r="G48">
        <f>G15/H15</f>
        <v>0.25</v>
      </c>
      <c r="I48">
        <f>I15/J15</f>
        <v>0.25</v>
      </c>
      <c r="K48">
        <f>K15/L15</f>
        <v>0.25</v>
      </c>
      <c r="M48" t="e">
        <f>M15/N15</f>
        <v>#DIV/0!</v>
      </c>
      <c r="O48" t="e">
        <f>O15/P15</f>
        <v>#DIV/0!</v>
      </c>
      <c r="Q48">
        <f>Q15/R15</f>
        <v>0.25</v>
      </c>
      <c r="S48">
        <f>S15/T15</f>
        <v>0.25</v>
      </c>
      <c r="U48" t="e">
        <f>U15/V15</f>
        <v>#DIV/0!</v>
      </c>
      <c r="W48">
        <f>W15/X15</f>
        <v>0.25</v>
      </c>
      <c r="X48">
        <f>X15/Y15</f>
        <v>92</v>
      </c>
      <c r="AB48" s="2">
        <f>AB15/AC15</f>
        <v>1</v>
      </c>
    </row>
    <row r="49" spans="2:28" ht="15" hidden="1">
      <c r="B49" s="1" t="s">
        <v>19</v>
      </c>
      <c r="C49" t="e">
        <f>C17/D17</f>
        <v>#DIV/0!</v>
      </c>
      <c r="E49">
        <f>E17/F17</f>
        <v>0.25</v>
      </c>
      <c r="G49">
        <f>G17/H17</f>
        <v>0.25</v>
      </c>
      <c r="I49">
        <f>I17/J17</f>
        <v>0.25</v>
      </c>
      <c r="K49">
        <f>K17/L17</f>
        <v>0.25</v>
      </c>
      <c r="M49">
        <f>M17/N17</f>
        <v>0.25</v>
      </c>
      <c r="W49">
        <f>W17/X17</f>
        <v>0.25</v>
      </c>
      <c r="X49">
        <f>X17/Y17</f>
        <v>96</v>
      </c>
      <c r="AB49" s="2">
        <f>AB17/AC17</f>
        <v>1</v>
      </c>
    </row>
    <row r="50" spans="2:28" ht="15" hidden="1">
      <c r="B50" s="1" t="s">
        <v>20</v>
      </c>
      <c r="C50">
        <f>C19/D19</f>
        <v>0.25</v>
      </c>
      <c r="E50">
        <f>E19/F19</f>
        <v>0.25</v>
      </c>
      <c r="G50">
        <f>G19/H19</f>
        <v>0.25</v>
      </c>
      <c r="I50">
        <f>I19/J19</f>
        <v>0.25</v>
      </c>
      <c r="K50">
        <f>K19/L19</f>
        <v>0.25</v>
      </c>
      <c r="M50" t="e">
        <f>M19/N19</f>
        <v>#DIV/0!</v>
      </c>
      <c r="O50" t="e">
        <f>O19/P19</f>
        <v>#DIV/0!</v>
      </c>
      <c r="Q50">
        <f>Q19/R19</f>
        <v>0.25</v>
      </c>
      <c r="S50">
        <f>S19/T19</f>
        <v>0.25</v>
      </c>
      <c r="U50" t="e">
        <f>U19/V19</f>
        <v>#DIV/0!</v>
      </c>
      <c r="W50">
        <f>W19/X19</f>
        <v>0.25</v>
      </c>
      <c r="X50">
        <f>X19/Y19</f>
        <v>80</v>
      </c>
      <c r="AB50" s="2">
        <f>AB19/AC19</f>
        <v>1</v>
      </c>
    </row>
    <row r="51" spans="2:28" ht="15" hidden="1">
      <c r="B51" s="1" t="s">
        <v>21</v>
      </c>
      <c r="C51">
        <f>C21/D21</f>
        <v>0.25</v>
      </c>
      <c r="E51">
        <f>E21/F21</f>
        <v>0.25</v>
      </c>
      <c r="G51">
        <f>G21/H21</f>
        <v>0.25</v>
      </c>
      <c r="I51">
        <f>I21/J21</f>
        <v>0.25</v>
      </c>
      <c r="K51">
        <f>K21/L21</f>
        <v>0.25</v>
      </c>
      <c r="Q51">
        <f>Q21/R21</f>
        <v>0.25</v>
      </c>
      <c r="S51">
        <f>S21/T21</f>
        <v>0.25</v>
      </c>
      <c r="U51" t="e">
        <f>U21/V21</f>
        <v>#DIV/0!</v>
      </c>
      <c r="W51">
        <f>W21/X21</f>
        <v>0.25</v>
      </c>
      <c r="X51">
        <f>X21/Y21</f>
        <v>72</v>
      </c>
      <c r="AB51" s="2">
        <f>AB21/AC21</f>
        <v>1</v>
      </c>
    </row>
    <row r="52" spans="2:28" ht="15" hidden="1">
      <c r="B52" s="1" t="s">
        <v>22</v>
      </c>
      <c r="C52">
        <f>C23/D23</f>
        <v>0.25</v>
      </c>
      <c r="E52">
        <f>E23/F23</f>
        <v>0.25</v>
      </c>
      <c r="G52">
        <f>G23/H23</f>
        <v>0.25</v>
      </c>
      <c r="I52">
        <f>I23/J23</f>
        <v>0.25</v>
      </c>
      <c r="K52">
        <f>K23/L23</f>
        <v>0.25</v>
      </c>
      <c r="O52" t="e">
        <f>O23/P23</f>
        <v>#DIV/0!</v>
      </c>
      <c r="Q52" t="e">
        <f>Q23/R23</f>
        <v>#DIV/0!</v>
      </c>
      <c r="S52">
        <f>S23/T23</f>
        <v>0.25</v>
      </c>
      <c r="U52" t="e">
        <f>U23/V23</f>
        <v>#DIV/0!</v>
      </c>
      <c r="W52">
        <f>W23/X23</f>
        <v>0.25</v>
      </c>
      <c r="X52">
        <f>X23/Y23</f>
        <v>96</v>
      </c>
      <c r="AB52" s="2">
        <f>AB23/AC23</f>
        <v>1</v>
      </c>
    </row>
    <row r="53" spans="2:28" ht="15" hidden="1">
      <c r="B53" s="1" t="s">
        <v>23</v>
      </c>
      <c r="C53">
        <f>C25/D25</f>
        <v>0.25</v>
      </c>
      <c r="E53">
        <f>E25/F25</f>
        <v>0.25</v>
      </c>
      <c r="G53">
        <f>G25/H25</f>
        <v>0.25</v>
      </c>
      <c r="I53">
        <f>I25/J25</f>
        <v>0.25</v>
      </c>
      <c r="K53">
        <f>K25/L25</f>
        <v>0.25</v>
      </c>
      <c r="Q53">
        <f>Q25/R25</f>
        <v>0.25</v>
      </c>
      <c r="S53">
        <f>S25/T25</f>
        <v>0.25</v>
      </c>
      <c r="U53" t="e">
        <f>U25/V25</f>
        <v>#DIV/0!</v>
      </c>
      <c r="W53">
        <f>W25/X25</f>
        <v>0.25</v>
      </c>
      <c r="X53">
        <f>X25/Y25</f>
        <v>68</v>
      </c>
      <c r="AB53" s="2">
        <f>AB25/AC25</f>
        <v>1</v>
      </c>
    </row>
    <row r="54" spans="2:28" ht="15" hidden="1">
      <c r="B54" s="1" t="s">
        <v>24</v>
      </c>
      <c r="C54">
        <f>C27/D27</f>
        <v>0.25</v>
      </c>
      <c r="E54">
        <f>E27/F27</f>
        <v>0.25</v>
      </c>
      <c r="G54">
        <f>G27/H27</f>
        <v>0.25</v>
      </c>
      <c r="I54">
        <f>I27/J27</f>
        <v>0.25</v>
      </c>
      <c r="K54">
        <f>K27/L27</f>
        <v>0.25</v>
      </c>
      <c r="S54">
        <f>S27/T27</f>
        <v>0.25</v>
      </c>
      <c r="W54">
        <f>W27/X27</f>
        <v>0.25</v>
      </c>
      <c r="X54">
        <f>X27/Y27</f>
        <v>72</v>
      </c>
      <c r="AB54" s="2">
        <f>AB27/AC27</f>
        <v>1</v>
      </c>
    </row>
    <row r="55" spans="2:28" ht="15" hidden="1">
      <c r="B55" s="1" t="s">
        <v>25</v>
      </c>
      <c r="C55">
        <f>C29/D29</f>
        <v>0.25</v>
      </c>
      <c r="E55">
        <f>E29/F29</f>
        <v>0.25</v>
      </c>
      <c r="G55">
        <f>G29/H29</f>
        <v>0.25</v>
      </c>
      <c r="K55">
        <f>K29/L29</f>
        <v>0.25</v>
      </c>
      <c r="S55">
        <f>S29/T29</f>
        <v>0.25</v>
      </c>
      <c r="U55" t="e">
        <f>U29/V29</f>
        <v>#DIV/0!</v>
      </c>
      <c r="W55">
        <f>W29/X29</f>
        <v>0.25</v>
      </c>
      <c r="X55">
        <f>X29/Y29</f>
        <v>48</v>
      </c>
      <c r="AB55" s="2">
        <f>AB29/AC29</f>
        <v>1</v>
      </c>
    </row>
    <row r="56" spans="2:28" ht="15" hidden="1">
      <c r="B56" s="1" t="s">
        <v>26</v>
      </c>
      <c r="C56">
        <f>C31/D31</f>
        <v>0.25</v>
      </c>
      <c r="E56">
        <f>E31/F31</f>
        <v>0.25</v>
      </c>
      <c r="G56">
        <f>G31/H31</f>
        <v>0.25</v>
      </c>
      <c r="I56">
        <f>I31/J31</f>
        <v>0.25</v>
      </c>
      <c r="K56">
        <f>K31/L31</f>
        <v>0.25</v>
      </c>
      <c r="Q56">
        <f>Q31/R31</f>
        <v>0.25</v>
      </c>
      <c r="S56">
        <f>S31/T31</f>
        <v>0.25</v>
      </c>
      <c r="U56" t="e">
        <f>U31/V31</f>
        <v>#DIV/0!</v>
      </c>
      <c r="W56">
        <f>W31/X31</f>
        <v>0.25</v>
      </c>
      <c r="X56">
        <f>X31/Y31</f>
        <v>48</v>
      </c>
      <c r="AB56" s="2">
        <f>AB31/AC31</f>
        <v>1</v>
      </c>
    </row>
    <row r="57" spans="2:28" ht="15" hidden="1">
      <c r="B57" s="1" t="s">
        <v>27</v>
      </c>
      <c r="C57">
        <f>C33/D33</f>
        <v>0.25</v>
      </c>
      <c r="I57">
        <f>I33/J33</f>
        <v>0.25</v>
      </c>
      <c r="K57">
        <f>K33/L33</f>
        <v>0.25</v>
      </c>
      <c r="W57">
        <f>W33/X33</f>
        <v>0.25</v>
      </c>
      <c r="X57">
        <f>X33/Y33</f>
        <v>56</v>
      </c>
      <c r="AB57" s="2">
        <f>AB33/AC33</f>
        <v>1</v>
      </c>
    </row>
    <row r="58" ht="15" hidden="1">
      <c r="AB58" s="2"/>
    </row>
    <row r="59" spans="19:28" ht="15" hidden="1">
      <c r="S59" t="s">
        <v>34</v>
      </c>
      <c r="W59">
        <f>W39</f>
        <v>28</v>
      </c>
      <c r="X59">
        <f>X39</f>
        <v>28</v>
      </c>
      <c r="AB59" s="2">
        <f>AB39</f>
        <v>437472</v>
      </c>
    </row>
    <row r="60" spans="28:29" ht="15">
      <c r="AB60" s="2">
        <f>AB40-'ДО-2018'!AB40</f>
        <v>292015.69</v>
      </c>
      <c r="AC60" s="2">
        <f>AC40-'ДО-2018'!AB40</f>
        <v>292015.69</v>
      </c>
    </row>
  </sheetData>
  <sheetProtection/>
  <mergeCells count="32">
    <mergeCell ref="O1:AB3"/>
    <mergeCell ref="A4:AB4"/>
    <mergeCell ref="A5:A6"/>
    <mergeCell ref="B5:B6"/>
    <mergeCell ref="C5:D5"/>
    <mergeCell ref="E5:F5"/>
    <mergeCell ref="G5:H5"/>
    <mergeCell ref="I5:J5"/>
    <mergeCell ref="K5:L5"/>
    <mergeCell ref="M5:N5"/>
    <mergeCell ref="W5:X5"/>
    <mergeCell ref="AB5:AB6"/>
    <mergeCell ref="B7:B8"/>
    <mergeCell ref="B9:B10"/>
    <mergeCell ref="O5:P5"/>
    <mergeCell ref="Q5:R5"/>
    <mergeCell ref="S5:T5"/>
    <mergeCell ref="U5:V5"/>
    <mergeCell ref="B19:B20"/>
    <mergeCell ref="B21:B22"/>
    <mergeCell ref="B23:B24"/>
    <mergeCell ref="B25:B26"/>
    <mergeCell ref="B11:B12"/>
    <mergeCell ref="B13:B14"/>
    <mergeCell ref="B15:B16"/>
    <mergeCell ref="B17:B18"/>
    <mergeCell ref="B35:B36"/>
    <mergeCell ref="B37:B38"/>
    <mergeCell ref="B27:B28"/>
    <mergeCell ref="B29:B30"/>
    <mergeCell ref="B31:B32"/>
    <mergeCell ref="B33:B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MI_Voronkova</cp:lastModifiedBy>
  <cp:lastPrinted>2018-07-09T08:13:06Z</cp:lastPrinted>
  <dcterms:created xsi:type="dcterms:W3CDTF">2015-09-07T09:51:37Z</dcterms:created>
  <dcterms:modified xsi:type="dcterms:W3CDTF">2018-07-09T08:40:43Z</dcterms:modified>
  <cp:category/>
  <cp:version/>
  <cp:contentType/>
  <cp:contentStatus/>
</cp:coreProperties>
</file>